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Z:\CCT\ID2\6F40DDE9-019E-4FF0-A644-77CC24570714\0\111000-111999\111177\L\L\"/>
    </mc:Choice>
  </mc:AlternateContent>
  <xr:revisionPtr revIDLastSave="0" documentId="13_ncr:1_{94CC17BB-0727-4BEB-B9BC-BAA4C904DDA2}" xr6:coauthVersionLast="47" xr6:coauthVersionMax="47" xr10:uidLastSave="{00000000-0000-0000-0000-000000000000}"/>
  <bookViews>
    <workbookView xWindow="30612" yWindow="-108" windowWidth="30936" windowHeight="16896" xr2:uid="{00000000-000D-0000-FFFF-FFFF00000000}"/>
  </bookViews>
  <sheets>
    <sheet name="Compensation format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1" l="1"/>
  <c r="C18" i="1" s="1"/>
  <c r="B17" i="1"/>
  <c r="C17" i="1" s="1"/>
  <c r="B16" i="1"/>
  <c r="C16" i="1" s="1"/>
  <c r="B15" i="1"/>
  <c r="C15" i="1" s="1"/>
  <c r="B14" i="1"/>
  <c r="C14" i="1" s="1"/>
  <c r="B13" i="1"/>
  <c r="C13" i="1" s="1"/>
  <c r="B12" i="1"/>
  <c r="C12" i="1" s="1"/>
  <c r="B11" i="1"/>
  <c r="C11" i="1" s="1"/>
  <c r="B10" i="1"/>
  <c r="C10" i="1" s="1"/>
  <c r="B9" i="1"/>
  <c r="C9" i="1" s="1"/>
  <c r="B8" i="1"/>
  <c r="C8" i="1" s="1"/>
  <c r="B7" i="1"/>
  <c r="C7" i="1" s="1"/>
  <c r="F21" i="1" l="1"/>
  <c r="D21" i="1" l="1"/>
  <c r="I21" i="1" l="1"/>
  <c r="H21" i="1"/>
  <c r="E21" i="1" l="1"/>
  <c r="G21" i="1"/>
  <c r="D16" i="1"/>
  <c r="D15" i="1"/>
  <c r="D13" i="1"/>
  <c r="E16" i="1" l="1"/>
  <c r="G16" i="1"/>
  <c r="I16" i="1"/>
  <c r="F16" i="1"/>
  <c r="H16" i="1"/>
  <c r="F13" i="1"/>
  <c r="H13" i="1"/>
  <c r="G13" i="1"/>
  <c r="I13" i="1"/>
  <c r="E13" i="1"/>
  <c r="H15" i="1"/>
  <c r="G15" i="1"/>
  <c r="F15" i="1"/>
  <c r="E15" i="1"/>
  <c r="I15" i="1"/>
  <c r="D10" i="1" l="1"/>
  <c r="D11" i="1"/>
  <c r="D8" i="1"/>
  <c r="D12" i="1"/>
  <c r="D14" i="1"/>
  <c r="D9" i="1"/>
  <c r="F12" i="1" l="1"/>
  <c r="H12" i="1"/>
  <c r="E12" i="1"/>
  <c r="G12" i="1"/>
  <c r="I12" i="1"/>
  <c r="F8" i="1"/>
  <c r="E8" i="1"/>
  <c r="H8" i="1"/>
  <c r="I8" i="1"/>
  <c r="G8" i="1"/>
  <c r="D18" i="1"/>
  <c r="G11" i="1"/>
  <c r="F11" i="1"/>
  <c r="I11" i="1"/>
  <c r="E11" i="1"/>
  <c r="H11" i="1"/>
  <c r="H9" i="1"/>
  <c r="I9" i="1"/>
  <c r="E9" i="1"/>
  <c r="G9" i="1"/>
  <c r="F9" i="1"/>
  <c r="D17" i="1"/>
  <c r="F10" i="1"/>
  <c r="E10" i="1"/>
  <c r="G10" i="1"/>
  <c r="H10" i="1"/>
  <c r="I10" i="1"/>
  <c r="I14" i="1"/>
  <c r="E14" i="1"/>
  <c r="G14" i="1"/>
  <c r="F14" i="1"/>
  <c r="H14" i="1"/>
  <c r="D7" i="1"/>
  <c r="E17" i="1" l="1"/>
  <c r="G17" i="1"/>
  <c r="F17" i="1"/>
  <c r="I17" i="1"/>
  <c r="H17" i="1"/>
  <c r="C19" i="1"/>
  <c r="I7" i="1"/>
  <c r="E7" i="1"/>
  <c r="G7" i="1"/>
  <c r="F7" i="1"/>
  <c r="H7" i="1"/>
  <c r="H19" i="1" s="1"/>
  <c r="H22" i="1" s="1"/>
  <c r="D19" i="1"/>
  <c r="D22" i="1" s="1"/>
  <c r="F18" i="1"/>
  <c r="E18" i="1"/>
  <c r="G18" i="1"/>
  <c r="H18" i="1"/>
  <c r="I18" i="1"/>
  <c r="I19" i="1" l="1"/>
  <c r="I22" i="1" s="1"/>
  <c r="F19" i="1"/>
  <c r="F22" i="1" s="1"/>
  <c r="E19" i="1"/>
  <c r="E22" i="1" s="1"/>
  <c r="G19" i="1"/>
  <c r="G2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tc={F1ADAEC2-9BA8-4F3C-BBA5-BB5B49BCB04D}</author>
    <author>tc={F7F8B0D3-6CCB-480F-8C52-E6BF88AAE551}</author>
  </authors>
  <commentList>
    <comment ref="I6" authorId="0" shapeId="0" xr:uid="{F1ADAEC2-9BA8-4F3C-BBA5-BB5B49BCB04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Vous pouvez ajouter n'importe quel 
pourcentage</t>
      </text>
    </comment>
    <comment ref="C20" authorId="1" shapeId="0" xr:uid="{F7F8B0D3-6CCB-480F-8C52-E6BF88AAE551}">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Vous pouvez ajouter la durée de la formation.</t>
      </text>
    </comment>
  </commentList>
</comments>
</file>

<file path=xl/sharedStrings.xml><?xml version="1.0" encoding="utf-8"?>
<sst xmlns="http://schemas.openxmlformats.org/spreadsheetml/2006/main" count="30" uniqueCount="30">
  <si>
    <t>Mois</t>
  </si>
  <si>
    <t>Nb jours</t>
  </si>
  <si>
    <t>Janvier</t>
  </si>
  <si>
    <t>Février</t>
  </si>
  <si>
    <t>Mars</t>
  </si>
  <si>
    <t>Avril</t>
  </si>
  <si>
    <t>Mai</t>
  </si>
  <si>
    <t>Juin</t>
  </si>
  <si>
    <t>Juillet</t>
  </si>
  <si>
    <t>Août</t>
  </si>
  <si>
    <t>Septembre</t>
  </si>
  <si>
    <t>Octobre</t>
  </si>
  <si>
    <t>Novembre</t>
  </si>
  <si>
    <t>Décembre</t>
  </si>
  <si>
    <t>Durée de la formation</t>
  </si>
  <si>
    <t>Participation de l'employeur</t>
  </si>
  <si>
    <t>heures</t>
  </si>
  <si>
    <t>Il faut indiquer la durée annuelle de la formation dans la case jaune</t>
  </si>
  <si>
    <t>Calcul de la participation de l'employeur au temps de formation (art. 37)</t>
  </si>
  <si>
    <t>Total annuel théorique</t>
  </si>
  <si>
    <t>Nombre d'heures réel à faire</t>
  </si>
  <si>
    <t>100%</t>
  </si>
  <si>
    <t>80%</t>
  </si>
  <si>
    <t>60%</t>
  </si>
  <si>
    <t>40%</t>
  </si>
  <si>
    <t>20%</t>
  </si>
  <si>
    <t xml:space="preserve">La ligne "total" informe du nombre d'heures que la personne doit faire en fonction de son pourcentage de travail.
Par exemple, si elle travaille à 60%, elle doit effectuer 1'214.4 heures en une année. La participation de l'employeur pour le suivi de sa formation sera de 180 heures si la formation dure 600 heures (la moitié de la formation x 60%).
En conséquent, la personne devra travailler 1'214.4 - 180 heures soit 1'034.40 heures sur son lieu de travail (THPE et vacances comprises).
</t>
  </si>
  <si>
    <t>Jour férié supp</t>
  </si>
  <si>
    <t>Jour férié supplémentaire occtroyé le :                                       (article 16, CCT Enfance)</t>
  </si>
  <si>
    <t>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</si>
</sst>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 x14ac:knownFonts="1">
    <font>
      <sz val="11"/>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sz val="10"/>
      <name val="Calibri"/>
      <family val="2"/>
      <scheme val="minor"/>
    </font>
    <font>
      <b/>
      <sz val="10"/>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double">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style="double">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s>
  <cellStyleXfs count="2">
    <xf numFmtId="0" fontId="0" fillId="0" borderId="0"/>
    <xf numFmtId="9" fontId="6" fillId="0" borderId="0" applyFont="0" applyFill="0" applyBorder="0" applyAlignment="0" applyProtection="0"/>
  </cellStyleXfs>
  <cellXfs count="29">
    <xf numFmtId="0" fontId="0" fillId="0" borderId="0" xfId="0"/>
    <xf numFmtId="0" fontId="5" fillId="0" borderId="4" xfId="0" applyFont="1" applyBorder="1" applyAlignment="1">
      <alignment horizontal="center" vertical="center"/>
    </xf>
    <xf numFmtId="164" fontId="4" fillId="0" borderId="1" xfId="0" applyNumberFormat="1" applyFont="1" applyBorder="1" applyAlignment="1">
      <alignment horizontal="center" vertical="center"/>
    </xf>
    <xf numFmtId="0" fontId="5" fillId="0" borderId="5" xfId="0" applyFont="1" applyBorder="1" applyAlignment="1">
      <alignment horizontal="center" vertical="center"/>
    </xf>
    <xf numFmtId="164" fontId="4" fillId="0" borderId="3" xfId="0" applyNumberFormat="1" applyFont="1" applyBorder="1" applyAlignment="1">
      <alignment horizontal="center" vertical="center"/>
    </xf>
    <xf numFmtId="0" fontId="4" fillId="0" borderId="4" xfId="0" applyFont="1" applyBorder="1" applyAlignment="1">
      <alignment horizontal="center" vertical="center"/>
    </xf>
    <xf numFmtId="164" fontId="4" fillId="0" borderId="7" xfId="0" applyNumberFormat="1" applyFont="1" applyBorder="1" applyAlignment="1">
      <alignment horizontal="center" vertical="center"/>
    </xf>
    <xf numFmtId="0" fontId="4" fillId="0" borderId="5" xfId="0" applyFont="1" applyBorder="1" applyAlignment="1">
      <alignment horizontal="center" vertical="center"/>
    </xf>
    <xf numFmtId="164" fontId="4" fillId="0" borderId="8" xfId="0" applyNumberFormat="1" applyFont="1" applyBorder="1" applyAlignment="1">
      <alignment horizontal="center" vertical="center"/>
    </xf>
    <xf numFmtId="0" fontId="2" fillId="0" borderId="0" xfId="0" applyFont="1" applyAlignment="1">
      <alignment vertical="center"/>
    </xf>
    <xf numFmtId="0" fontId="5" fillId="2" borderId="13" xfId="0" applyFont="1" applyFill="1" applyBorder="1" applyAlignment="1">
      <alignment horizontal="center" vertical="center"/>
    </xf>
    <xf numFmtId="164" fontId="5" fillId="2" borderId="14" xfId="0" applyNumberFormat="1" applyFont="1" applyFill="1" applyBorder="1" applyAlignment="1">
      <alignment horizontal="center" vertical="center"/>
    </xf>
    <xf numFmtId="164" fontId="5" fillId="2" borderId="15" xfId="0" applyNumberFormat="1" applyFont="1" applyFill="1" applyBorder="1" applyAlignment="1">
      <alignment horizontal="center" vertical="center"/>
    </xf>
    <xf numFmtId="0" fontId="4" fillId="0" borderId="6" xfId="0" applyFont="1" applyBorder="1" applyAlignment="1">
      <alignment horizontal="center" vertical="center"/>
    </xf>
    <xf numFmtId="164" fontId="5" fillId="0" borderId="2" xfId="0" applyNumberFormat="1" applyFont="1" applyBorder="1" applyAlignment="1">
      <alignment horizontal="center" vertical="center"/>
    </xf>
    <xf numFmtId="164" fontId="5" fillId="0" borderId="9" xfId="0" applyNumberFormat="1" applyFont="1" applyBorder="1" applyAlignment="1">
      <alignment horizontal="center" vertical="center"/>
    </xf>
    <xf numFmtId="0" fontId="4" fillId="0" borderId="10" xfId="0" applyFont="1" applyBorder="1" applyAlignment="1">
      <alignment horizontal="center" vertical="center"/>
    </xf>
    <xf numFmtId="165" fontId="4" fillId="0" borderId="11" xfId="0" applyNumberFormat="1" applyFont="1" applyBorder="1" applyAlignment="1">
      <alignment horizontal="center" vertical="center"/>
    </xf>
    <xf numFmtId="165" fontId="5" fillId="0" borderId="11" xfId="0" applyNumberFormat="1" applyFont="1" applyBorder="1" applyAlignment="1">
      <alignment horizontal="center" vertical="center"/>
    </xf>
    <xf numFmtId="165" fontId="5" fillId="0" borderId="12" xfId="0" applyNumberFormat="1"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9" fontId="5" fillId="3" borderId="12" xfId="1" applyFont="1" applyFill="1" applyBorder="1" applyAlignment="1" applyProtection="1">
      <alignment horizontal="center" vertical="center"/>
      <protection locked="0"/>
    </xf>
    <xf numFmtId="164" fontId="4" fillId="3" borderId="1" xfId="0" applyNumberFormat="1" applyFont="1" applyFill="1" applyBorder="1" applyAlignment="1" applyProtection="1">
      <alignment horizontal="center" vertical="center"/>
      <protection locked="0"/>
    </xf>
    <xf numFmtId="0" fontId="5" fillId="0" borderId="10" xfId="0" applyFont="1" applyBorder="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center" vertical="center"/>
    </xf>
    <xf numFmtId="0" fontId="7" fillId="0" borderId="0" xfId="0" applyFont="1" applyAlignment="1">
      <alignment horizontal="center" vertical="center" wrapText="1"/>
    </xf>
    <xf numFmtId="14" fontId="7" fillId="3" borderId="0" xfId="0" applyNumberFormat="1" applyFont="1" applyFill="1" applyAlignment="1">
      <alignment horizontal="center" vertical="center"/>
    </xf>
  </cellXfs>
  <cellStyles count="2">
    <cellStyle name="Normal" xfId="0" builtinId="0"/>
    <cellStyle name="Pourcentage" xfId="1" builtinId="5"/>
  </cellStyles>
  <dxfs count="12">
    <dxf>
      <numFmt numFmtId="164" formatCode="#,##0.0"/>
      <protection locked="0" hidden="0"/>
    </dxf>
    <dxf>
      <numFmt numFmtId="164" formatCode="#,##0.0"/>
      <protection locked="0" hidden="0"/>
    </dxf>
    <dxf>
      <font>
        <strike val="0"/>
        <outline val="0"/>
        <shadow val="0"/>
        <u val="none"/>
        <vertAlign val="baseline"/>
        <sz val="10"/>
        <color auto="1"/>
        <name val="Calibri"/>
        <family val="2"/>
        <scheme val="minor"/>
      </font>
      <numFmt numFmtId="164" formatCode="#,##0.0"/>
      <protection locked="0" hidden="0"/>
    </dxf>
    <dxf>
      <font>
        <strike val="0"/>
        <outline val="0"/>
        <shadow val="0"/>
        <u val="none"/>
        <vertAlign val="baseline"/>
        <sz val="10"/>
        <color auto="1"/>
        <name val="Calibri"/>
        <family val="2"/>
        <scheme val="minor"/>
      </font>
      <numFmt numFmtId="164" formatCode="#,##0.0"/>
      <protection locked="0" hidden="0"/>
    </dxf>
    <dxf>
      <font>
        <strike val="0"/>
        <outline val="0"/>
        <shadow val="0"/>
        <u val="none"/>
        <vertAlign val="baseline"/>
        <sz val="10"/>
        <color auto="1"/>
        <name val="Calibri"/>
        <family val="2"/>
        <scheme val="minor"/>
      </font>
      <numFmt numFmtId="164" formatCode="#,##0.0"/>
      <protection locked="0" hidden="0"/>
    </dxf>
    <dxf>
      <font>
        <b val="0"/>
        <i val="0"/>
        <strike val="0"/>
        <condense val="0"/>
        <extend val="0"/>
        <outline val="0"/>
        <shadow val="0"/>
        <u val="none"/>
        <vertAlign val="baseline"/>
        <sz val="10"/>
        <color auto="1"/>
        <name val="Calibri"/>
        <family val="2"/>
        <scheme val="minor"/>
      </font>
      <numFmt numFmtId="164" formatCode="#,##0.0"/>
      <alignment horizontal="center" vertical="center" textRotation="0" wrapText="0" indent="0" justifyLastLine="0" shrinkToFit="0" readingOrder="0"/>
      <border diagonalUp="0" diagonalDown="0">
        <left style="thin">
          <color auto="1"/>
        </left>
        <right style="thin">
          <color auto="1"/>
        </right>
        <top style="thin">
          <color auto="1"/>
        </top>
        <bottom/>
      </border>
      <protection locked="0" hidden="0"/>
    </dxf>
    <dxf>
      <font>
        <strike val="0"/>
        <outline val="0"/>
        <shadow val="0"/>
        <u val="none"/>
        <vertAlign val="baseline"/>
        <sz val="10"/>
        <color auto="1"/>
        <name val="Calibri"/>
        <family val="2"/>
        <scheme val="minor"/>
      </font>
      <numFmt numFmtId="164" formatCode="#,##0.0"/>
      <protection locked="0" hidden="0"/>
    </dxf>
    <dxf>
      <font>
        <strike val="0"/>
        <outline val="0"/>
        <shadow val="0"/>
        <u val="none"/>
        <vertAlign val="baseline"/>
        <sz val="10"/>
        <color auto="1"/>
        <name val="Calibri"/>
        <family val="2"/>
        <scheme val="minor"/>
      </font>
      <protection locked="0" hidden="0"/>
    </dxf>
    <dxf>
      <border outline="0">
        <left style="thin">
          <color auto="1"/>
        </left>
        <right style="thin">
          <color auto="1"/>
        </right>
        <top style="thin">
          <color auto="1"/>
        </top>
        <bottom style="thin">
          <color auto="1"/>
        </bottom>
      </border>
    </dxf>
    <dxf>
      <font>
        <strike val="0"/>
        <outline val="0"/>
        <shadow val="0"/>
        <u val="none"/>
        <vertAlign val="baseline"/>
        <sz val="10"/>
        <color auto="1"/>
        <name val="Calibri"/>
        <family val="2"/>
        <scheme val="minor"/>
      </font>
      <numFmt numFmtId="13" formatCode="0%"/>
      <protection locked="0" hidden="0"/>
    </dxf>
    <dxf>
      <border outline="0">
        <bottom style="thin">
          <color auto="1"/>
        </bottom>
      </border>
    </dxf>
    <dxf>
      <font>
        <b/>
        <i val="0"/>
        <strike val="0"/>
        <condense val="0"/>
        <extend val="0"/>
        <outline val="0"/>
        <shadow val="0"/>
        <u val="none"/>
        <vertAlign val="baseline"/>
        <sz val="10"/>
        <color auto="1"/>
        <name val="Calibri"/>
        <family val="2"/>
        <scheme val="minor"/>
      </font>
      <numFmt numFmtId="13" formatCode="0%"/>
      <alignment horizontal="center" vertical="center" textRotation="0" wrapText="0" indent="0" justifyLastLine="0" shrinkToFit="0" readingOrder="0"/>
      <border diagonalUp="0" diagonalDown="0">
        <left style="thin">
          <color auto="1"/>
        </left>
        <right style="thin">
          <color auto="1"/>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PACHE Laure" id="{4A6CA724-CE31-4877-AE94-B1839EE6486A}" userId="S::lpache@centrepatronal.ch::b12cd68c-7048-4401-b3aa-7bd2a3c72db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A76596-D969-4CD2-830F-3251EEA73210}" name="Tableau2" displayName="Tableau2" ref="A6:I22" totalsRowShown="0" headerRowDxfId="11" dataDxfId="9" headerRowBorderDxfId="10" tableBorderDxfId="8">
  <tableColumns count="9">
    <tableColumn id="1" xr3:uid="{6E7B8FFC-C891-469B-953E-5F5EB3AE540F}" name="Mois" dataDxfId="7"/>
    <tableColumn id="4" xr3:uid="{96ADB730-63B7-4660-8733-27EC1851D39C}" name="Jour férié supp"/>
    <tableColumn id="2" xr3:uid="{68EC0E63-FD10-4FF7-84E8-53032AB93683}" name="Nb jours" dataDxfId="6"/>
    <tableColumn id="3" xr3:uid="{6258B000-78C5-4712-95DE-E1A5765EC22A}" name="100%" dataDxfId="5"/>
    <tableColumn id="7" xr3:uid="{E79DBC9D-C0FB-4F4B-AD05-02539DEE967C}" name="80%" dataDxfId="4"/>
    <tableColumn id="11" xr3:uid="{239AD72D-BA6E-44AA-8530-90BF7518C036}" name="60%" dataDxfId="3"/>
    <tableColumn id="15" xr3:uid="{5012A7EC-B612-4F4D-8A89-DC3C56196AFC}" name="40%" dataDxfId="2"/>
    <tableColumn id="21" xr3:uid="{0FBFC45D-CCC5-4DFD-B4CA-62C61AFFE8DF}" name="20%" dataDxfId="1"/>
    <tableColumn id="20" xr3:uid="{1615E14B-D56C-490A-9DC8-3EDC441988E9}" name="15%" dataDxfId="0"/>
  </tableColumns>
  <tableStyleInfo name="TableStyleLight4"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6" dT="2022-05-18T13:01:43.70" personId="{4A6CA724-CE31-4877-AE94-B1839EE6486A}" id="{F1ADAEC2-9BA8-4F3C-BBA5-BB5B49BCB04D}">
    <text>Vous pouvez ajouter n'importe quel 
pourcentage</text>
  </threadedComment>
  <threadedComment ref="C20" dT="2022-05-25T05:45:05.21" personId="{4A6CA724-CE31-4877-AE94-B1839EE6486A}" id="{F7F8B0D3-6CCB-480F-8C52-E6BF88AAE551}">
    <text>Vous pouvez ajouter la durée de la formation.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6"/>
  <sheetViews>
    <sheetView tabSelected="1" workbookViewId="0">
      <selection activeCell="K13" sqref="K13"/>
    </sheetView>
  </sheetViews>
  <sheetFormatPr baseColWidth="10" defaultColWidth="11.44140625" defaultRowHeight="20.25" customHeight="1" x14ac:dyDescent="0.3"/>
  <cols>
    <col min="1" max="2" width="27.88671875" style="9" customWidth="1"/>
    <col min="3" max="3" width="9.88671875" style="9" customWidth="1"/>
    <col min="4" max="4" width="7.88671875" style="9" bestFit="1" customWidth="1"/>
    <col min="5" max="5" width="9" style="9" customWidth="1"/>
    <col min="6" max="6" width="7.88671875" style="9" bestFit="1" customWidth="1"/>
    <col min="7" max="7" width="7" style="9" bestFit="1" customWidth="1"/>
    <col min="8" max="8" width="6.44140625" style="9" customWidth="1"/>
    <col min="9" max="9" width="5.44140625" style="9" bestFit="1" customWidth="1"/>
    <col min="10" max="16384" width="11.44140625" style="9"/>
  </cols>
  <sheetData>
    <row r="1" spans="1:9" ht="20.25" customHeight="1" x14ac:dyDescent="0.3">
      <c r="A1" s="26" t="s">
        <v>18</v>
      </c>
      <c r="B1" s="26"/>
      <c r="C1" s="26"/>
      <c r="D1" s="26"/>
      <c r="E1" s="26"/>
      <c r="F1" s="26"/>
      <c r="G1" s="26"/>
      <c r="H1" s="26"/>
      <c r="I1" s="26"/>
    </row>
    <row r="2" spans="1:9" ht="20.25" customHeight="1" x14ac:dyDescent="0.3">
      <c r="A2" s="20"/>
      <c r="B2" s="20"/>
    </row>
    <row r="3" spans="1:9" ht="47.4" customHeight="1" x14ac:dyDescent="0.3">
      <c r="A3" s="27" t="s">
        <v>28</v>
      </c>
      <c r="B3" s="27"/>
      <c r="C3" s="27"/>
      <c r="D3" s="27"/>
      <c r="E3" s="28">
        <v>45660</v>
      </c>
      <c r="F3" s="28"/>
    </row>
    <row r="4" spans="1:9" ht="20.25" customHeight="1" x14ac:dyDescent="0.3">
      <c r="A4" s="20"/>
      <c r="B4" s="20"/>
    </row>
    <row r="5" spans="1:9" ht="20.25" customHeight="1" x14ac:dyDescent="0.3">
      <c r="A5" s="21">
        <v>2025</v>
      </c>
      <c r="B5" s="21"/>
    </row>
    <row r="6" spans="1:9" ht="20.25" customHeight="1" x14ac:dyDescent="0.3">
      <c r="A6" s="16" t="s">
        <v>0</v>
      </c>
      <c r="B6" s="24" t="s">
        <v>27</v>
      </c>
      <c r="C6" s="17" t="s">
        <v>1</v>
      </c>
      <c r="D6" s="18" t="s">
        <v>21</v>
      </c>
      <c r="E6" s="18" t="s">
        <v>22</v>
      </c>
      <c r="F6" s="18" t="s">
        <v>23</v>
      </c>
      <c r="G6" s="18" t="s">
        <v>24</v>
      </c>
      <c r="H6" s="19" t="s">
        <v>25</v>
      </c>
      <c r="I6" s="22" t="s">
        <v>29</v>
      </c>
    </row>
    <row r="7" spans="1:9" ht="20.25" customHeight="1" x14ac:dyDescent="0.3">
      <c r="A7" s="1" t="s">
        <v>2</v>
      </c>
      <c r="B7" s="1">
        <f>IF(MONTH($E$3)=1,1,0)</f>
        <v>1</v>
      </c>
      <c r="C7" s="2">
        <f>-Tableau2[[#This Row],[Jour férié supp]]+21</f>
        <v>20</v>
      </c>
      <c r="D7" s="2">
        <f>C7*8</f>
        <v>160</v>
      </c>
      <c r="E7" s="2">
        <f t="shared" ref="E7:H7" si="0">$D$7*E$6</f>
        <v>128</v>
      </c>
      <c r="F7" s="2">
        <f>$D$7*F$6</f>
        <v>96</v>
      </c>
      <c r="G7" s="2">
        <f t="shared" si="0"/>
        <v>64</v>
      </c>
      <c r="H7" s="2">
        <f t="shared" si="0"/>
        <v>32</v>
      </c>
      <c r="I7" s="2">
        <f>$D$7*I$6</f>
        <v>24</v>
      </c>
    </row>
    <row r="8" spans="1:9" ht="20.25" customHeight="1" x14ac:dyDescent="0.3">
      <c r="A8" s="1" t="s">
        <v>3</v>
      </c>
      <c r="B8" s="1">
        <f>IF(MONTH($E$3)=2,1,0)</f>
        <v>0</v>
      </c>
      <c r="C8" s="2">
        <f>-Tableau2[[#This Row],[Jour férié supp]]+20</f>
        <v>20</v>
      </c>
      <c r="D8" s="2">
        <f t="shared" ref="D8:D18" si="1">C8*8</f>
        <v>160</v>
      </c>
      <c r="E8" s="2">
        <f t="shared" ref="E8:I8" si="2">$D$8*E$6</f>
        <v>128</v>
      </c>
      <c r="F8" s="2">
        <f t="shared" si="2"/>
        <v>96</v>
      </c>
      <c r="G8" s="2">
        <f t="shared" si="2"/>
        <v>64</v>
      </c>
      <c r="H8" s="2">
        <f t="shared" si="2"/>
        <v>32</v>
      </c>
      <c r="I8" s="2">
        <f t="shared" si="2"/>
        <v>24</v>
      </c>
    </row>
    <row r="9" spans="1:9" ht="20.25" customHeight="1" x14ac:dyDescent="0.3">
      <c r="A9" s="1" t="s">
        <v>4</v>
      </c>
      <c r="B9" s="1">
        <f>IF(MONTH($E$3)=3,1,0)</f>
        <v>0</v>
      </c>
      <c r="C9" s="2">
        <f>-Tableau2[[#This Row],[Jour férié supp]]+21</f>
        <v>21</v>
      </c>
      <c r="D9" s="2">
        <f t="shared" si="1"/>
        <v>168</v>
      </c>
      <c r="E9" s="2">
        <f t="shared" ref="E9:I9" si="3">$D$9*E6</f>
        <v>134.4</v>
      </c>
      <c r="F9" s="2">
        <f t="shared" si="3"/>
        <v>100.8</v>
      </c>
      <c r="G9" s="2">
        <f t="shared" si="3"/>
        <v>67.2</v>
      </c>
      <c r="H9" s="2">
        <f t="shared" si="3"/>
        <v>33.6</v>
      </c>
      <c r="I9" s="2">
        <f t="shared" si="3"/>
        <v>25.2</v>
      </c>
    </row>
    <row r="10" spans="1:9" ht="20.25" customHeight="1" x14ac:dyDescent="0.3">
      <c r="A10" s="1" t="s">
        <v>5</v>
      </c>
      <c r="B10" s="1">
        <f>IF(MONTH($E$3)=4,1,0)</f>
        <v>0</v>
      </c>
      <c r="C10" s="2">
        <f>-Tableau2[[#This Row],[Jour férié supp]]+20</f>
        <v>20</v>
      </c>
      <c r="D10" s="2">
        <f t="shared" si="1"/>
        <v>160</v>
      </c>
      <c r="E10" s="2">
        <f t="shared" ref="E10:I10" si="4">$D$10*E6</f>
        <v>128</v>
      </c>
      <c r="F10" s="2">
        <f t="shared" si="4"/>
        <v>96</v>
      </c>
      <c r="G10" s="2">
        <f t="shared" si="4"/>
        <v>64</v>
      </c>
      <c r="H10" s="2">
        <f t="shared" si="4"/>
        <v>32</v>
      </c>
      <c r="I10" s="2">
        <f t="shared" si="4"/>
        <v>24</v>
      </c>
    </row>
    <row r="11" spans="1:9" ht="20.25" customHeight="1" x14ac:dyDescent="0.3">
      <c r="A11" s="1" t="s">
        <v>6</v>
      </c>
      <c r="B11" s="1">
        <f>IF(MONTH($E$3)=5,1,0)</f>
        <v>0</v>
      </c>
      <c r="C11" s="2">
        <f>-Tableau2[[#This Row],[Jour férié supp]]+21</f>
        <v>21</v>
      </c>
      <c r="D11" s="2">
        <f t="shared" si="1"/>
        <v>168</v>
      </c>
      <c r="E11" s="2">
        <f t="shared" ref="E11:I11" si="5">$D$11*E6</f>
        <v>134.4</v>
      </c>
      <c r="F11" s="2">
        <f t="shared" si="5"/>
        <v>100.8</v>
      </c>
      <c r="G11" s="2">
        <f t="shared" si="5"/>
        <v>67.2</v>
      </c>
      <c r="H11" s="2">
        <f t="shared" si="5"/>
        <v>33.6</v>
      </c>
      <c r="I11" s="2">
        <f t="shared" si="5"/>
        <v>25.2</v>
      </c>
    </row>
    <row r="12" spans="1:9" ht="20.25" customHeight="1" x14ac:dyDescent="0.3">
      <c r="A12" s="1" t="s">
        <v>7</v>
      </c>
      <c r="B12" s="1">
        <f>IF(MONTH($E$3)=6,1,0)</f>
        <v>0</v>
      </c>
      <c r="C12" s="2">
        <f>-Tableau2[[#This Row],[Jour férié supp]]+20</f>
        <v>20</v>
      </c>
      <c r="D12" s="2">
        <f t="shared" si="1"/>
        <v>160</v>
      </c>
      <c r="E12" s="2">
        <f t="shared" ref="E12:I12" si="6">$D$12*E6</f>
        <v>128</v>
      </c>
      <c r="F12" s="2">
        <f t="shared" si="6"/>
        <v>96</v>
      </c>
      <c r="G12" s="2">
        <f t="shared" si="6"/>
        <v>64</v>
      </c>
      <c r="H12" s="2">
        <f t="shared" si="6"/>
        <v>32</v>
      </c>
      <c r="I12" s="2">
        <f t="shared" si="6"/>
        <v>24</v>
      </c>
    </row>
    <row r="13" spans="1:9" ht="20.25" customHeight="1" x14ac:dyDescent="0.3">
      <c r="A13" s="1" t="s">
        <v>8</v>
      </c>
      <c r="B13" s="1">
        <f>IF(MONTH($E$3)=7,1,0)</f>
        <v>0</v>
      </c>
      <c r="C13" s="2">
        <f>-Tableau2[[#This Row],[Jour férié supp]]+23</f>
        <v>23</v>
      </c>
      <c r="D13" s="2">
        <f t="shared" si="1"/>
        <v>184</v>
      </c>
      <c r="E13" s="2">
        <f t="shared" ref="E13:I13" si="7">$D$13*E6</f>
        <v>147.20000000000002</v>
      </c>
      <c r="F13" s="2">
        <f t="shared" si="7"/>
        <v>110.39999999999999</v>
      </c>
      <c r="G13" s="2">
        <f t="shared" si="7"/>
        <v>73.600000000000009</v>
      </c>
      <c r="H13" s="2">
        <f t="shared" si="7"/>
        <v>36.800000000000004</v>
      </c>
      <c r="I13" s="2">
        <f t="shared" si="7"/>
        <v>27.599999999999998</v>
      </c>
    </row>
    <row r="14" spans="1:9" ht="20.25" customHeight="1" x14ac:dyDescent="0.3">
      <c r="A14" s="1" t="s">
        <v>9</v>
      </c>
      <c r="B14" s="1">
        <f>IF(MONTH($E$3)=8,1,0)</f>
        <v>0</v>
      </c>
      <c r="C14" s="2">
        <f>-Tableau2[[#This Row],[Jour férié supp]]+20</f>
        <v>20</v>
      </c>
      <c r="D14" s="2">
        <f t="shared" si="1"/>
        <v>160</v>
      </c>
      <c r="E14" s="2">
        <f t="shared" ref="E14:I14" si="8">$D$14*E6</f>
        <v>128</v>
      </c>
      <c r="F14" s="2">
        <f t="shared" si="8"/>
        <v>96</v>
      </c>
      <c r="G14" s="2">
        <f t="shared" si="8"/>
        <v>64</v>
      </c>
      <c r="H14" s="2">
        <f t="shared" si="8"/>
        <v>32</v>
      </c>
      <c r="I14" s="2">
        <f t="shared" si="8"/>
        <v>24</v>
      </c>
    </row>
    <row r="15" spans="1:9" ht="20.25" customHeight="1" x14ac:dyDescent="0.3">
      <c r="A15" s="1" t="s">
        <v>10</v>
      </c>
      <c r="B15" s="1">
        <f>IF(MONTH($E$3)=9,1,0)</f>
        <v>0</v>
      </c>
      <c r="C15" s="2">
        <f>-Tableau2[[#This Row],[Jour férié supp]]+21</f>
        <v>21</v>
      </c>
      <c r="D15" s="2">
        <f t="shared" si="1"/>
        <v>168</v>
      </c>
      <c r="E15" s="2">
        <f t="shared" ref="E15:I15" si="9">$D$15*E6</f>
        <v>134.4</v>
      </c>
      <c r="F15" s="2">
        <f t="shared" si="9"/>
        <v>100.8</v>
      </c>
      <c r="G15" s="2">
        <f t="shared" si="9"/>
        <v>67.2</v>
      </c>
      <c r="H15" s="2">
        <f t="shared" si="9"/>
        <v>33.6</v>
      </c>
      <c r="I15" s="2">
        <f t="shared" si="9"/>
        <v>25.2</v>
      </c>
    </row>
    <row r="16" spans="1:9" ht="20.25" customHeight="1" x14ac:dyDescent="0.3">
      <c r="A16" s="1" t="s">
        <v>11</v>
      </c>
      <c r="B16" s="1">
        <f>IF(MONTH($E$3)=10,1,0)</f>
        <v>0</v>
      </c>
      <c r="C16" s="2">
        <f>-Tableau2[[#This Row],[Jour férié supp]]+23</f>
        <v>23</v>
      </c>
      <c r="D16" s="2">
        <f t="shared" si="1"/>
        <v>184</v>
      </c>
      <c r="E16" s="2">
        <f t="shared" ref="E16:I16" si="10">$D$16*E6</f>
        <v>147.20000000000002</v>
      </c>
      <c r="F16" s="2">
        <f t="shared" si="10"/>
        <v>110.39999999999999</v>
      </c>
      <c r="G16" s="2">
        <f t="shared" si="10"/>
        <v>73.600000000000009</v>
      </c>
      <c r="H16" s="2">
        <f t="shared" si="10"/>
        <v>36.800000000000004</v>
      </c>
      <c r="I16" s="2">
        <f t="shared" si="10"/>
        <v>27.599999999999998</v>
      </c>
    </row>
    <row r="17" spans="1:9" ht="20.25" customHeight="1" x14ac:dyDescent="0.3">
      <c r="A17" s="1" t="s">
        <v>12</v>
      </c>
      <c r="B17" s="1">
        <f>IF(MONTH($E$3)=11,1,0)</f>
        <v>0</v>
      </c>
      <c r="C17" s="2">
        <f>-Tableau2[[#This Row],[Jour férié supp]]+20</f>
        <v>20</v>
      </c>
      <c r="D17" s="2">
        <f t="shared" si="1"/>
        <v>160</v>
      </c>
      <c r="E17" s="2">
        <f t="shared" ref="E17:I17" si="11">$D$17*E6</f>
        <v>128</v>
      </c>
      <c r="F17" s="2">
        <f t="shared" si="11"/>
        <v>96</v>
      </c>
      <c r="G17" s="2">
        <f t="shared" si="11"/>
        <v>64</v>
      </c>
      <c r="H17" s="2">
        <f t="shared" si="11"/>
        <v>32</v>
      </c>
      <c r="I17" s="2">
        <f t="shared" si="11"/>
        <v>24</v>
      </c>
    </row>
    <row r="18" spans="1:9" ht="20.25" customHeight="1" thickBot="1" x14ac:dyDescent="0.35">
      <c r="A18" s="3" t="s">
        <v>13</v>
      </c>
      <c r="B18" s="1">
        <f>IF(MONTH($E$3)=12,1,0)</f>
        <v>0</v>
      </c>
      <c r="C18" s="2">
        <f>-Tableau2[[#This Row],[Jour férié supp]]+22</f>
        <v>22</v>
      </c>
      <c r="D18" s="4">
        <f t="shared" si="1"/>
        <v>176</v>
      </c>
      <c r="E18" s="4">
        <f t="shared" ref="E18:H18" si="12">$D$18*E6</f>
        <v>140.80000000000001</v>
      </c>
      <c r="F18" s="4">
        <f t="shared" si="12"/>
        <v>105.6</v>
      </c>
      <c r="G18" s="4">
        <f t="shared" si="12"/>
        <v>70.400000000000006</v>
      </c>
      <c r="H18" s="4">
        <f t="shared" si="12"/>
        <v>35.200000000000003</v>
      </c>
      <c r="I18" s="4">
        <f>$D$18*I6</f>
        <v>26.4</v>
      </c>
    </row>
    <row r="19" spans="1:9" ht="20.25" customHeight="1" thickTop="1" x14ac:dyDescent="0.3">
      <c r="A19" s="13" t="s">
        <v>19</v>
      </c>
      <c r="B19" s="13"/>
      <c r="C19" s="14">
        <f>SUM(C7:C18)</f>
        <v>251</v>
      </c>
      <c r="D19" s="14">
        <f>SUM(D7:D18)</f>
        <v>2008</v>
      </c>
      <c r="E19" s="14">
        <f t="shared" ref="E19" si="13">SUM(E7:E18)</f>
        <v>1606.4</v>
      </c>
      <c r="F19" s="14">
        <f>SUM(F7:F18)</f>
        <v>1204.7999999999997</v>
      </c>
      <c r="G19" s="14">
        <f t="shared" ref="G19:I19" si="14">SUM(G7:G18)</f>
        <v>803.2</v>
      </c>
      <c r="H19" s="15">
        <f t="shared" si="14"/>
        <v>401.6</v>
      </c>
      <c r="I19" s="15">
        <f t="shared" si="14"/>
        <v>301.19999999999993</v>
      </c>
    </row>
    <row r="20" spans="1:9" ht="20.25" customHeight="1" x14ac:dyDescent="0.3">
      <c r="A20" s="5" t="s">
        <v>14</v>
      </c>
      <c r="B20" s="5"/>
      <c r="C20" s="23">
        <v>600</v>
      </c>
      <c r="D20" s="2" t="s">
        <v>16</v>
      </c>
      <c r="E20" s="2"/>
      <c r="F20" s="2"/>
      <c r="G20" s="2"/>
      <c r="H20" s="6"/>
      <c r="I20" s="6"/>
    </row>
    <row r="21" spans="1:9" ht="20.25" customHeight="1" thickBot="1" x14ac:dyDescent="0.35">
      <c r="A21" s="7" t="s">
        <v>15</v>
      </c>
      <c r="B21" s="7"/>
      <c r="C21" s="4"/>
      <c r="D21" s="4">
        <f>$C$20/2*D6</f>
        <v>300</v>
      </c>
      <c r="E21" s="4">
        <f t="shared" ref="E21:G21" si="15">$C$20/2*E6</f>
        <v>240</v>
      </c>
      <c r="F21" s="4">
        <f>$C$20/2*F6</f>
        <v>180</v>
      </c>
      <c r="G21" s="4">
        <f t="shared" si="15"/>
        <v>120</v>
      </c>
      <c r="H21" s="8">
        <f t="shared" ref="H21:I21" si="16">$C$20/2*H6</f>
        <v>60</v>
      </c>
      <c r="I21" s="8">
        <f t="shared" si="16"/>
        <v>45</v>
      </c>
    </row>
    <row r="22" spans="1:9" ht="20.25" customHeight="1" thickTop="1" x14ac:dyDescent="0.3">
      <c r="A22" s="10" t="s">
        <v>20</v>
      </c>
      <c r="B22" s="10"/>
      <c r="C22" s="11"/>
      <c r="D22" s="11">
        <f>D19-D21</f>
        <v>1708</v>
      </c>
      <c r="E22" s="11">
        <f t="shared" ref="E22:G22" si="17">E19-E21</f>
        <v>1366.4</v>
      </c>
      <c r="F22" s="11">
        <f t="shared" si="17"/>
        <v>1024.7999999999997</v>
      </c>
      <c r="G22" s="11">
        <f t="shared" si="17"/>
        <v>683.2</v>
      </c>
      <c r="H22" s="12">
        <f t="shared" ref="H22:I22" si="18">H19-H21</f>
        <v>341.6</v>
      </c>
      <c r="I22" s="12">
        <f t="shared" si="18"/>
        <v>256.19999999999993</v>
      </c>
    </row>
    <row r="24" spans="1:9" ht="20.25" customHeight="1" x14ac:dyDescent="0.3">
      <c r="A24" s="9" t="s">
        <v>17</v>
      </c>
    </row>
    <row r="26" spans="1:9" ht="153.75" customHeight="1" x14ac:dyDescent="0.3">
      <c r="A26" s="25" t="s">
        <v>26</v>
      </c>
      <c r="B26" s="25"/>
      <c r="C26" s="25"/>
      <c r="D26" s="25"/>
      <c r="E26" s="25"/>
      <c r="F26" s="25"/>
    </row>
  </sheetData>
  <mergeCells count="4">
    <mergeCell ref="A26:F26"/>
    <mergeCell ref="A1:I1"/>
    <mergeCell ref="A3:D3"/>
    <mergeCell ref="E3:F3"/>
  </mergeCells>
  <pageMargins left="0.51181102362204722" right="0.51181102362204722" top="0.74803149606299213" bottom="0.74803149606299213" header="0.31496062992125984" footer="0.31496062992125984"/>
  <pageSetup paperSize="9" scale="81"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Compensation formation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jpr</dc:creator>
  <cp:lastModifiedBy>PACHE Laure</cp:lastModifiedBy>
  <cp:lastPrinted>2021-12-22T11:06:43Z</cp:lastPrinted>
  <dcterms:created xsi:type="dcterms:W3CDTF">2020-05-19T09:57:46Z</dcterms:created>
  <dcterms:modified xsi:type="dcterms:W3CDTF">2024-12-12T17:07:06Z</dcterms:modified>
</cp:coreProperties>
</file>