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CT\ID2\6F40DDE9-019E-4FF0-A644-77CC24570714\0\139000-139999\139639\L\L\"/>
    </mc:Choice>
  </mc:AlternateContent>
  <xr:revisionPtr revIDLastSave="0" documentId="13_ncr:1_{EFDF54C4-F24B-43B8-88F6-4FBD246D4C1C}" xr6:coauthVersionLast="47" xr6:coauthVersionMax="47" xr10:uidLastSave="{00000000-0000-0000-0000-000000000000}"/>
  <bookViews>
    <workbookView xWindow="-110" yWindow="-110" windowWidth="25820" windowHeight="15620" xr2:uid="{69C7DCB6-4ACB-4300-B8AE-63894EB9E67A}"/>
  </bookViews>
  <sheets>
    <sheet name="Feuil1" sheetId="1" r:id="rId1"/>
  </sheets>
  <definedNames>
    <definedName name="_xlnm.Print_Area" localSheetId="0">Feuil1!$A$1:$D$53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8" i="1" l="1"/>
  <c r="D18" i="1" s="1"/>
  <c r="D44" i="1" s="1"/>
  <c r="C17" i="1" l="1"/>
  <c r="D17" i="1" s="1"/>
  <c r="D15" i="1"/>
  <c r="D26" i="1"/>
  <c r="B23" i="1" l="1"/>
  <c r="D23" i="1" s="1"/>
  <c r="B16" i="1"/>
  <c r="D16" i="1" s="1"/>
  <c r="D19" i="1" s="1"/>
  <c r="D24" i="1" l="1"/>
  <c r="D42" i="1"/>
  <c r="B20" i="1"/>
  <c r="D20" i="1" s="1"/>
  <c r="D21" i="1" s="1"/>
  <c r="D25" i="1" l="1"/>
  <c r="D27" i="1" l="1"/>
  <c r="B34" i="1"/>
  <c r="D34" i="1" s="1"/>
  <c r="D45" i="1"/>
  <c r="B29" i="1"/>
  <c r="D29" i="1" s="1"/>
  <c r="B30" i="1"/>
  <c r="D30" i="1" s="1"/>
  <c r="B35" i="1"/>
  <c r="D35" i="1" s="1"/>
  <c r="B33" i="1"/>
  <c r="D33" i="1" s="1"/>
  <c r="B32" i="1"/>
  <c r="D32" i="1" s="1"/>
  <c r="B31" i="1"/>
  <c r="D31" i="1" s="1"/>
  <c r="D37" i="1" l="1"/>
  <c r="D39" i="1" s="1"/>
</calcChain>
</file>

<file path=xl/sharedStrings.xml><?xml version="1.0" encoding="utf-8"?>
<sst xmlns="http://schemas.openxmlformats.org/spreadsheetml/2006/main" count="47" uniqueCount="47">
  <si>
    <t>Commission paritaire de l'accueil de jour de l'enfance</t>
  </si>
  <si>
    <t xml:space="preserve">Période de salaire : </t>
  </si>
  <si>
    <t>Éléments de base</t>
  </si>
  <si>
    <t>Heures/base</t>
  </si>
  <si>
    <t>Taux</t>
  </si>
  <si>
    <t>Montant</t>
  </si>
  <si>
    <t>Sous-total A</t>
  </si>
  <si>
    <t>13ème salaire</t>
  </si>
  <si>
    <t>Sous-total B</t>
  </si>
  <si>
    <t>Total déductions</t>
  </si>
  <si>
    <t>Salaire net</t>
  </si>
  <si>
    <t>Comptabilisation vacances</t>
  </si>
  <si>
    <t>Ancien solde vacances</t>
  </si>
  <si>
    <t>Nouveau solde vacances</t>
  </si>
  <si>
    <t>Prise de vacances</t>
  </si>
  <si>
    <t>Allocation vacances</t>
  </si>
  <si>
    <t>Sous-total pour déductions sociales</t>
  </si>
  <si>
    <t>01.10.2025 au 31.10.2025</t>
  </si>
  <si>
    <t>Monsieur</t>
  </si>
  <si>
    <t>Rte de la Gare 1</t>
  </si>
  <si>
    <t>Nous vous prions de vérifier immédiatement ce décompte et de nous signaler les erreurs éventuelles.</t>
  </si>
  <si>
    <t>Le paiement est effectué sur le compte "banque" yyy-Sxxxx-xx.xxx</t>
  </si>
  <si>
    <t>Cotis. AVS/AI/APG*</t>
  </si>
  <si>
    <t>Cotis. Assurance chômage*</t>
  </si>
  <si>
    <t>Déduction LPCFam*</t>
  </si>
  <si>
    <t>** les déductions sociales sont déduites uniquement lorsque les vacances sont prises</t>
  </si>
  <si>
    <t>* les taux de cotisations sont indiqués à titre d'exemple, à vérifier de cas en cas</t>
  </si>
  <si>
    <t>Heures supplémentaires</t>
  </si>
  <si>
    <t>Cotis. AANP*</t>
  </si>
  <si>
    <t>Cotis. IJM*</t>
  </si>
  <si>
    <t>Cotisation LPP*</t>
  </si>
  <si>
    <t>Total</t>
  </si>
  <si>
    <t>Indemnité jours fériés</t>
  </si>
  <si>
    <t>*** 10.64% pour 5 semaines de vacances ; 13.04 % pour 6 semaines ; 15.5% pour 7 semaines</t>
  </si>
  <si>
    <t>Catégorie de salarié-e :</t>
  </si>
  <si>
    <t xml:space="preserve">1040 Echallens </t>
  </si>
  <si>
    <r>
      <t xml:space="preserve">âgé-e de 38 ans (droit à </t>
    </r>
    <r>
      <rPr>
        <b/>
        <sz val="11"/>
        <color theme="1"/>
        <rFont val="Arial"/>
        <family val="2"/>
      </rPr>
      <t>5 semaines</t>
    </r>
    <r>
      <rPr>
        <sz val="11"/>
        <color theme="1"/>
        <rFont val="Arial"/>
        <family val="2"/>
      </rPr>
      <t xml:space="preserve"> de vacances)</t>
    </r>
  </si>
  <si>
    <t>Salaire horaire****</t>
  </si>
  <si>
    <t>****calcul du salaire horaire : 4471*12/(52.14*40)</t>
  </si>
  <si>
    <t>Allocation familiale</t>
  </si>
  <si>
    <t>Exemple de fiche de salaire pour employé-e, payé-e à l'heure (avec un taux de 50%)</t>
  </si>
  <si>
    <t>Jean Bolomey</t>
  </si>
  <si>
    <t xml:space="preserve">APE 1 - salaire minimum CCT de </t>
  </si>
  <si>
    <t>Prise de 2 jours de vacances en heures**</t>
  </si>
  <si>
    <t>Allocation vacances***</t>
  </si>
  <si>
    <t>Contribution professionnelle (selon CCT)*</t>
  </si>
  <si>
    <t>Comptabilisation vacances**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</si>
</sst>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&quot;h.&quot;"/>
    <numFmt numFmtId="165" formatCode="#,##0.00\ &quot;CHF&quot;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2"/>
      <name val="Arial"/>
      <family val="2"/>
    </font>
    <font>
      <sz val="11"/>
      <color indexed="12"/>
      <name val="Arial"/>
      <family val="2"/>
    </font>
    <font>
      <i/>
      <sz val="11"/>
      <name val="Arial"/>
      <family val="2"/>
    </font>
    <font>
      <i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Century Gothic"/>
      <family val="2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9CC9BD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Protection="1">
      <protection hidden="1"/>
    </xf>
    <xf numFmtId="10" fontId="3" fillId="0" borderId="0" xfId="1" applyNumberFormat="1" applyFont="1"/>
    <xf numFmtId="4" fontId="4" fillId="0" borderId="0" xfId="0" applyNumberFormat="1" applyFont="1"/>
    <xf numFmtId="0" fontId="3" fillId="0" borderId="1" xfId="0" applyFont="1" applyBorder="1"/>
    <xf numFmtId="4" fontId="2" fillId="0" borderId="1" xfId="0" applyNumberFormat="1" applyFont="1" applyBorder="1" applyProtection="1">
      <protection hidden="1"/>
    </xf>
    <xf numFmtId="4" fontId="2" fillId="0" borderId="0" xfId="0" applyNumberFormat="1" applyFont="1" applyProtection="1">
      <protection hidden="1"/>
    </xf>
    <xf numFmtId="0" fontId="3" fillId="0" borderId="2" xfId="0" applyFont="1" applyBorder="1"/>
    <xf numFmtId="0" fontId="2" fillId="0" borderId="3" xfId="0" applyFont="1" applyBorder="1"/>
    <xf numFmtId="0" fontId="3" fillId="0" borderId="3" xfId="0" applyFont="1" applyBorder="1"/>
    <xf numFmtId="4" fontId="2" fillId="0" borderId="3" xfId="0" applyNumberFormat="1" applyFont="1" applyBorder="1" applyProtection="1">
      <protection hidden="1"/>
    </xf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3" fillId="0" borderId="8" xfId="0" applyFont="1" applyBorder="1"/>
    <xf numFmtId="1" fontId="5" fillId="0" borderId="0" xfId="0" applyNumberFormat="1" applyFont="1"/>
    <xf numFmtId="4" fontId="3" fillId="0" borderId="9" xfId="0" applyNumberFormat="1" applyFont="1" applyBorder="1"/>
    <xf numFmtId="0" fontId="3" fillId="0" borderId="10" xfId="0" applyFont="1" applyBorder="1"/>
    <xf numFmtId="164" fontId="5" fillId="0" borderId="2" xfId="0" applyNumberFormat="1" applyFont="1" applyBorder="1"/>
    <xf numFmtId="4" fontId="3" fillId="0" borderId="11" xfId="0" applyNumberFormat="1" applyFont="1" applyBorder="1"/>
    <xf numFmtId="0" fontId="7" fillId="0" borderId="6" xfId="0" applyFont="1" applyBorder="1"/>
    <xf numFmtId="0" fontId="7" fillId="0" borderId="0" xfId="0" applyFont="1"/>
    <xf numFmtId="164" fontId="5" fillId="0" borderId="0" xfId="0" applyNumberFormat="1" applyFont="1"/>
    <xf numFmtId="2" fontId="3" fillId="0" borderId="0" xfId="1" applyNumberFormat="1" applyFont="1" applyFill="1"/>
    <xf numFmtId="0" fontId="3" fillId="0" borderId="0" xfId="0" applyFont="1" applyAlignment="1">
      <alignment wrapText="1"/>
    </xf>
    <xf numFmtId="0" fontId="8" fillId="0" borderId="0" xfId="0" applyFont="1"/>
    <xf numFmtId="0" fontId="8" fillId="0" borderId="6" xfId="0" applyFont="1" applyBorder="1"/>
    <xf numFmtId="0" fontId="8" fillId="0" borderId="7" xfId="0" applyFont="1" applyBorder="1"/>
    <xf numFmtId="0" fontId="8" fillId="0" borderId="9" xfId="0" applyFont="1" applyBorder="1"/>
    <xf numFmtId="0" fontId="8" fillId="0" borderId="2" xfId="0" applyFont="1" applyBorder="1"/>
    <xf numFmtId="0" fontId="8" fillId="0" borderId="11" xfId="0" applyFont="1" applyBorder="1"/>
    <xf numFmtId="0" fontId="9" fillId="0" borderId="0" xfId="0" applyFont="1"/>
    <xf numFmtId="0" fontId="3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Continuous"/>
    </xf>
    <xf numFmtId="4" fontId="3" fillId="2" borderId="7" xfId="0" applyNumberFormat="1" applyFont="1" applyFill="1" applyBorder="1" applyAlignment="1">
      <alignment horizontal="right"/>
    </xf>
    <xf numFmtId="2" fontId="3" fillId="0" borderId="0" xfId="0" applyNumberFormat="1" applyFont="1"/>
    <xf numFmtId="10" fontId="3" fillId="0" borderId="0" xfId="0" applyNumberFormat="1" applyFont="1"/>
    <xf numFmtId="0" fontId="8" fillId="3" borderId="5" xfId="0" applyFont="1" applyFill="1" applyBorder="1" applyProtection="1">
      <protection locked="0"/>
    </xf>
    <xf numFmtId="0" fontId="8" fillId="3" borderId="8" xfId="0" applyFont="1" applyFill="1" applyBorder="1" applyProtection="1">
      <protection locked="0"/>
    </xf>
    <xf numFmtId="0" fontId="8" fillId="3" borderId="0" xfId="0" applyFont="1" applyFill="1" applyProtection="1">
      <protection locked="0"/>
    </xf>
    <xf numFmtId="0" fontId="8" fillId="3" borderId="10" xfId="0" applyFont="1" applyFill="1" applyBorder="1" applyProtection="1">
      <protection locked="0"/>
    </xf>
    <xf numFmtId="0" fontId="9" fillId="3" borderId="0" xfId="0" applyFont="1" applyFill="1" applyProtection="1">
      <protection locked="0"/>
    </xf>
    <xf numFmtId="165" fontId="2" fillId="3" borderId="0" xfId="0" applyNumberFormat="1" applyFont="1" applyFill="1" applyAlignment="1" applyProtection="1">
      <alignment horizontal="left"/>
      <protection locked="0"/>
    </xf>
    <xf numFmtId="0" fontId="8" fillId="3" borderId="0" xfId="0" applyFont="1" applyFill="1" applyAlignment="1" applyProtection="1">
      <alignment wrapText="1"/>
      <protection locked="0"/>
    </xf>
    <xf numFmtId="4" fontId="3" fillId="3" borderId="0" xfId="0" applyNumberFormat="1" applyFont="1" applyFill="1" applyProtection="1">
      <protection locked="0"/>
    </xf>
    <xf numFmtId="10" fontId="3" fillId="3" borderId="0" xfId="1" applyNumberFormat="1" applyFont="1" applyFill="1" applyProtection="1">
      <protection locked="0"/>
    </xf>
    <xf numFmtId="0" fontId="3" fillId="3" borderId="0" xfId="0" applyFont="1" applyFill="1" applyProtection="1">
      <protection locked="0"/>
    </xf>
    <xf numFmtId="10" fontId="3" fillId="3" borderId="0" xfId="1" applyNumberFormat="1" applyFont="1" applyFill="1" applyAlignment="1" applyProtection="1">
      <protection locked="0"/>
    </xf>
    <xf numFmtId="4" fontId="3" fillId="3" borderId="9" xfId="0" applyNumberFormat="1" applyFont="1" applyFill="1" applyBorder="1" applyProtection="1"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8" fillId="0" borderId="0" xfId="0" applyFont="1" applyProtection="1"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9CC9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482A2-A5CC-4BCF-9C8F-C6725857C41F}">
  <sheetPr>
    <pageSetUpPr fitToPage="1"/>
  </sheetPr>
  <dimension ref="A1:D53"/>
  <sheetViews>
    <sheetView showGridLines="0" tabSelected="1" showWhiteSpace="0" zoomScale="120" zoomScaleNormal="120" zoomScalePageLayoutView="58" workbookViewId="0">
      <selection activeCell="E7" sqref="E7"/>
    </sheetView>
  </sheetViews>
  <sheetFormatPr baseColWidth="10" defaultRowHeight="14.5" x14ac:dyDescent="0.35"/>
  <cols>
    <col min="1" max="1" width="42.453125" style="27" bestFit="1" customWidth="1"/>
    <col min="2" max="2" width="15" style="27" customWidth="1"/>
    <col min="3" max="3" width="12.90625" style="27" customWidth="1"/>
    <col min="4" max="4" width="12.08984375" style="27" customWidth="1"/>
  </cols>
  <sheetData>
    <row r="1" spans="1:4" ht="19.5" x14ac:dyDescent="0.35">
      <c r="A1" s="52" t="s">
        <v>0</v>
      </c>
      <c r="B1" s="52"/>
      <c r="C1" s="52"/>
      <c r="D1" s="52"/>
    </row>
    <row r="2" spans="1:4" x14ac:dyDescent="0.35">
      <c r="A2" s="51" t="s">
        <v>40</v>
      </c>
      <c r="B2" s="51"/>
      <c r="C2" s="51"/>
      <c r="D2" s="51"/>
    </row>
    <row r="4" spans="1:4" x14ac:dyDescent="0.35">
      <c r="A4" s="27" t="s">
        <v>1</v>
      </c>
      <c r="B4" s="39" t="s">
        <v>18</v>
      </c>
      <c r="C4" s="28"/>
      <c r="D4" s="29"/>
    </row>
    <row r="5" spans="1:4" x14ac:dyDescent="0.35">
      <c r="A5" s="41" t="s">
        <v>17</v>
      </c>
      <c r="B5" s="40" t="s">
        <v>41</v>
      </c>
      <c r="D5" s="30"/>
    </row>
    <row r="6" spans="1:4" x14ac:dyDescent="0.35">
      <c r="B6" s="40" t="s">
        <v>19</v>
      </c>
      <c r="D6" s="30"/>
    </row>
    <row r="7" spans="1:4" x14ac:dyDescent="0.35">
      <c r="A7" s="27" t="s">
        <v>34</v>
      </c>
      <c r="B7" s="42" t="s">
        <v>35</v>
      </c>
      <c r="C7" s="31"/>
      <c r="D7" s="32"/>
    </row>
    <row r="8" spans="1:4" x14ac:dyDescent="0.35">
      <c r="A8" s="43" t="s">
        <v>42</v>
      </c>
    </row>
    <row r="9" spans="1:4" x14ac:dyDescent="0.35">
      <c r="A9" s="44">
        <v>4471</v>
      </c>
    </row>
    <row r="10" spans="1:4" x14ac:dyDescent="0.35">
      <c r="A10" s="33"/>
    </row>
    <row r="11" spans="1:4" ht="28.5" x14ac:dyDescent="0.35">
      <c r="A11" s="45" t="s">
        <v>36</v>
      </c>
    </row>
    <row r="13" spans="1:4" ht="15" thickBot="1" x14ac:dyDescent="0.4">
      <c r="A13" s="14" t="s">
        <v>2</v>
      </c>
      <c r="B13" s="15" t="s">
        <v>3</v>
      </c>
      <c r="C13" s="15" t="s">
        <v>4</v>
      </c>
      <c r="D13" s="15" t="s">
        <v>5</v>
      </c>
    </row>
    <row r="14" spans="1:4" x14ac:dyDescent="0.35">
      <c r="A14" s="2"/>
      <c r="B14" s="2"/>
      <c r="C14" s="2"/>
      <c r="D14" s="3"/>
    </row>
    <row r="15" spans="1:4" x14ac:dyDescent="0.35">
      <c r="A15" s="2" t="s">
        <v>37</v>
      </c>
      <c r="B15" s="46">
        <v>88</v>
      </c>
      <c r="C15" s="37">
        <f>A9*12/(52.14*40)</f>
        <v>25.724971231300348</v>
      </c>
      <c r="D15" s="4">
        <f>ROUND((B15*C15)*2,1)/2</f>
        <v>2263.8000000000002</v>
      </c>
    </row>
    <row r="16" spans="1:4" x14ac:dyDescent="0.35">
      <c r="A16" s="26" t="s">
        <v>32</v>
      </c>
      <c r="B16" s="3">
        <f>D15</f>
        <v>2263.8000000000002</v>
      </c>
      <c r="C16" s="38">
        <v>3.3799999999999997E-2</v>
      </c>
      <c r="D16" s="4">
        <f>ROUND((B16*C16)*2,1)/2</f>
        <v>76.5</v>
      </c>
    </row>
    <row r="17" spans="1:4" x14ac:dyDescent="0.35">
      <c r="A17" s="2" t="s">
        <v>27</v>
      </c>
      <c r="B17" s="46">
        <v>9</v>
      </c>
      <c r="C17" s="25">
        <f>C15*1.25</f>
        <v>32.156214039125437</v>
      </c>
      <c r="D17" s="4">
        <f>B17*C17</f>
        <v>289.40592635212892</v>
      </c>
    </row>
    <row r="18" spans="1:4" x14ac:dyDescent="0.35">
      <c r="A18" s="2" t="s">
        <v>43</v>
      </c>
      <c r="B18" s="46">
        <v>16</v>
      </c>
      <c r="C18" s="25">
        <f>C15</f>
        <v>25.724971231300348</v>
      </c>
      <c r="D18" s="4">
        <f>B18*C18</f>
        <v>411.59953970080556</v>
      </c>
    </row>
    <row r="19" spans="1:4" ht="15" thickBot="1" x14ac:dyDescent="0.4">
      <c r="A19" s="11" t="s">
        <v>6</v>
      </c>
      <c r="B19" s="12"/>
      <c r="C19" s="12"/>
      <c r="D19" s="13">
        <f>ROUND(SUM(D15,D16,D17,D18)*2,1)/2</f>
        <v>3041.3</v>
      </c>
    </row>
    <row r="20" spans="1:4" ht="15" thickTop="1" x14ac:dyDescent="0.35">
      <c r="A20" s="2" t="s">
        <v>7</v>
      </c>
      <c r="B20" s="3">
        <f>D19</f>
        <v>3041.3</v>
      </c>
      <c r="C20" s="5">
        <v>8.3299999999999999E-2</v>
      </c>
      <c r="D20" s="4">
        <f>ROUND((B20*C20)*2,1)/2</f>
        <v>253.35</v>
      </c>
    </row>
    <row r="21" spans="1:4" ht="15" thickBot="1" x14ac:dyDescent="0.4">
      <c r="A21" s="11" t="s">
        <v>8</v>
      </c>
      <c r="B21" s="12"/>
      <c r="C21" s="12"/>
      <c r="D21" s="13">
        <f>SUM(D19+D20)</f>
        <v>3294.65</v>
      </c>
    </row>
    <row r="22" spans="1:4" ht="15" thickTop="1" x14ac:dyDescent="0.35">
      <c r="A22" s="1" t="s">
        <v>46</v>
      </c>
      <c r="B22" s="2"/>
      <c r="C22" s="2"/>
      <c r="D22" s="9"/>
    </row>
    <row r="23" spans="1:4" x14ac:dyDescent="0.35">
      <c r="A23" s="2" t="s">
        <v>44</v>
      </c>
      <c r="B23" s="3">
        <f>D15</f>
        <v>2263.8000000000002</v>
      </c>
      <c r="C23" s="47">
        <v>0.10639999999999999</v>
      </c>
      <c r="D23" s="4">
        <f>ROUND((B23*C23)*2,1)/2</f>
        <v>240.85</v>
      </c>
    </row>
    <row r="24" spans="1:4" x14ac:dyDescent="0.35">
      <c r="A24" s="2" t="s">
        <v>15</v>
      </c>
      <c r="B24" s="2"/>
      <c r="C24" s="2"/>
      <c r="D24" s="4">
        <f>-D23</f>
        <v>-240.85</v>
      </c>
    </row>
    <row r="25" spans="1:4" ht="15" thickBot="1" x14ac:dyDescent="0.4">
      <c r="A25" s="11" t="s">
        <v>16</v>
      </c>
      <c r="B25" s="12"/>
      <c r="C25" s="12"/>
      <c r="D25" s="13">
        <f>D21</f>
        <v>3294.65</v>
      </c>
    </row>
    <row r="26" spans="1:4" ht="15" thickTop="1" x14ac:dyDescent="0.35">
      <c r="A26" s="2" t="s">
        <v>39</v>
      </c>
      <c r="B26" s="48">
        <v>1</v>
      </c>
      <c r="C26" s="48">
        <v>322</v>
      </c>
      <c r="D26" s="3">
        <f>SUM(C26*B26)</f>
        <v>322</v>
      </c>
    </row>
    <row r="27" spans="1:4" ht="15" thickBot="1" x14ac:dyDescent="0.4">
      <c r="A27" s="11" t="s">
        <v>31</v>
      </c>
      <c r="B27" s="12"/>
      <c r="C27" s="12"/>
      <c r="D27" s="13">
        <f>SUM(D25+D26)</f>
        <v>3616.65</v>
      </c>
    </row>
    <row r="28" spans="1:4" ht="15" thickTop="1" x14ac:dyDescent="0.35">
      <c r="A28" s="2"/>
      <c r="B28" s="2"/>
      <c r="C28" s="2"/>
      <c r="D28" s="6"/>
    </row>
    <row r="29" spans="1:4" x14ac:dyDescent="0.35">
      <c r="A29" s="2" t="s">
        <v>22</v>
      </c>
      <c r="B29" s="3">
        <f t="shared" ref="B29:B35" si="0">SUM($D$25)</f>
        <v>3294.65</v>
      </c>
      <c r="C29" s="47">
        <v>5.2999999999999999E-2</v>
      </c>
      <c r="D29" s="4">
        <f>ROUND((B29*C29)*2,1)/2</f>
        <v>174.6</v>
      </c>
    </row>
    <row r="30" spans="1:4" x14ac:dyDescent="0.35">
      <c r="A30" s="2" t="s">
        <v>23</v>
      </c>
      <c r="B30" s="3">
        <f t="shared" si="0"/>
        <v>3294.65</v>
      </c>
      <c r="C30" s="47">
        <v>1.0999999999999999E-2</v>
      </c>
      <c r="D30" s="4">
        <f t="shared" ref="D30:D34" si="1">ROUND((B30*C30)*2,1)/2</f>
        <v>36.25</v>
      </c>
    </row>
    <row r="31" spans="1:4" x14ac:dyDescent="0.35">
      <c r="A31" s="2" t="s">
        <v>24</v>
      </c>
      <c r="B31" s="3">
        <f t="shared" si="0"/>
        <v>3294.65</v>
      </c>
      <c r="C31" s="49">
        <v>5.9999999999999995E-4</v>
      </c>
      <c r="D31" s="4">
        <f t="shared" si="1"/>
        <v>2</v>
      </c>
    </row>
    <row r="32" spans="1:4" x14ac:dyDescent="0.35">
      <c r="A32" s="2" t="s">
        <v>28</v>
      </c>
      <c r="B32" s="3">
        <f t="shared" si="0"/>
        <v>3294.65</v>
      </c>
      <c r="C32" s="49">
        <v>1.21E-2</v>
      </c>
      <c r="D32" s="4">
        <f>ROUND((B32*C32)*2,1)/2</f>
        <v>39.85</v>
      </c>
    </row>
    <row r="33" spans="1:4" x14ac:dyDescent="0.35">
      <c r="A33" s="2" t="s">
        <v>29</v>
      </c>
      <c r="B33" s="3">
        <f t="shared" si="0"/>
        <v>3294.65</v>
      </c>
      <c r="C33" s="49">
        <v>9.4999999999999998E-3</v>
      </c>
      <c r="D33" s="4">
        <f t="shared" si="1"/>
        <v>31.3</v>
      </c>
    </row>
    <row r="34" spans="1:4" x14ac:dyDescent="0.35">
      <c r="A34" s="2" t="s">
        <v>30</v>
      </c>
      <c r="B34" s="3">
        <f t="shared" si="0"/>
        <v>3294.65</v>
      </c>
      <c r="C34" s="49">
        <v>0.06</v>
      </c>
      <c r="D34" s="4">
        <f t="shared" si="1"/>
        <v>197.7</v>
      </c>
    </row>
    <row r="35" spans="1:4" x14ac:dyDescent="0.35">
      <c r="A35" s="2" t="s">
        <v>45</v>
      </c>
      <c r="B35" s="3">
        <f t="shared" si="0"/>
        <v>3294.65</v>
      </c>
      <c r="C35" s="49">
        <v>1E-3</v>
      </c>
      <c r="D35" s="4">
        <f>ROUND((B35*C35)*2,1)/2</f>
        <v>3.3</v>
      </c>
    </row>
    <row r="36" spans="1:4" x14ac:dyDescent="0.35">
      <c r="A36" s="2"/>
      <c r="B36" s="2"/>
      <c r="C36" s="2"/>
      <c r="D36" s="2"/>
    </row>
    <row r="37" spans="1:4" x14ac:dyDescent="0.35">
      <c r="A37" s="7" t="s">
        <v>9</v>
      </c>
      <c r="B37" s="7"/>
      <c r="C37" s="7"/>
      <c r="D37" s="8">
        <f>ROUND(SUM(D29:D35)*2,1)/2</f>
        <v>485</v>
      </c>
    </row>
    <row r="38" spans="1:4" x14ac:dyDescent="0.35">
      <c r="A38" s="2"/>
      <c r="B38" s="2"/>
      <c r="C38" s="2"/>
      <c r="D38" s="3"/>
    </row>
    <row r="39" spans="1:4" ht="15" thickBot="1" x14ac:dyDescent="0.4">
      <c r="A39" s="11" t="s">
        <v>10</v>
      </c>
      <c r="B39" s="12"/>
      <c r="C39" s="12"/>
      <c r="D39" s="13">
        <f>SUM(D27-D37)</f>
        <v>3131.65</v>
      </c>
    </row>
    <row r="40" spans="1:4" ht="15" thickTop="1" x14ac:dyDescent="0.35">
      <c r="A40" s="1"/>
      <c r="B40" s="2"/>
      <c r="C40" s="2"/>
      <c r="D40" s="9"/>
    </row>
    <row r="41" spans="1:4" x14ac:dyDescent="0.35">
      <c r="A41" s="2"/>
      <c r="B41" s="2"/>
      <c r="C41" s="2"/>
      <c r="D41" s="3"/>
    </row>
    <row r="42" spans="1:4" x14ac:dyDescent="0.35">
      <c r="A42" s="34" t="s">
        <v>11</v>
      </c>
      <c r="B42" s="35"/>
      <c r="C42" s="35"/>
      <c r="D42" s="36">
        <f>D23</f>
        <v>240.85</v>
      </c>
    </row>
    <row r="43" spans="1:4" x14ac:dyDescent="0.35">
      <c r="A43" s="16" t="s">
        <v>12</v>
      </c>
      <c r="B43" s="17"/>
      <c r="C43" s="2"/>
      <c r="D43" s="50">
        <v>734.4</v>
      </c>
    </row>
    <row r="44" spans="1:4" x14ac:dyDescent="0.35">
      <c r="A44" s="16" t="s">
        <v>14</v>
      </c>
      <c r="B44" s="17"/>
      <c r="C44" s="2"/>
      <c r="D44" s="18">
        <f>-D18</f>
        <v>-411.59953970080556</v>
      </c>
    </row>
    <row r="45" spans="1:4" x14ac:dyDescent="0.35">
      <c r="A45" s="19" t="s">
        <v>13</v>
      </c>
      <c r="B45" s="20"/>
      <c r="C45" s="10"/>
      <c r="D45" s="21">
        <f>D43+D42+D44</f>
        <v>563.65046029919449</v>
      </c>
    </row>
    <row r="46" spans="1:4" x14ac:dyDescent="0.35">
      <c r="A46" s="2"/>
      <c r="B46" s="24"/>
      <c r="C46" s="2"/>
      <c r="D46" s="3"/>
    </row>
    <row r="48" spans="1:4" x14ac:dyDescent="0.35">
      <c r="A48" s="53" t="s">
        <v>26</v>
      </c>
    </row>
    <row r="49" spans="1:4" x14ac:dyDescent="0.35">
      <c r="A49" s="53" t="s">
        <v>25</v>
      </c>
    </row>
    <row r="50" spans="1:4" x14ac:dyDescent="0.35">
      <c r="A50" s="53" t="s">
        <v>33</v>
      </c>
    </row>
    <row r="51" spans="1:4" x14ac:dyDescent="0.35">
      <c r="A51" s="54" t="s">
        <v>38</v>
      </c>
    </row>
    <row r="52" spans="1:4" x14ac:dyDescent="0.35">
      <c r="A52" s="22" t="s">
        <v>20</v>
      </c>
      <c r="B52" s="28"/>
      <c r="C52" s="28"/>
      <c r="D52" s="28"/>
    </row>
    <row r="53" spans="1:4" x14ac:dyDescent="0.35">
      <c r="A53" s="23" t="s">
        <v>21</v>
      </c>
    </row>
  </sheetData>
  <sheetProtection sheet="1" objects="1" scenarios="1"/>
  <mergeCells count="2">
    <mergeCell ref="A1:D1"/>
    <mergeCell ref="A2:D2"/>
  </mergeCells>
  <pageMargins left="1.0021551724137931" right="0.70866141732283472" top="0.74803149606299213" bottom="0.74803149606299213" header="0.31496062992125984" footer="0.31496062992125984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 Simon</dc:creator>
  <cp:lastModifiedBy>SCHAER Mélisande</cp:lastModifiedBy>
  <cp:lastPrinted>2025-10-24T12:37:10Z</cp:lastPrinted>
  <dcterms:created xsi:type="dcterms:W3CDTF">2025-10-24T11:20:19Z</dcterms:created>
  <dcterms:modified xsi:type="dcterms:W3CDTF">2025-12-29T15:04:32Z</dcterms:modified>
</cp:coreProperties>
</file>