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CCT\ID2\6F40DDE9-019E-4FF0-A644-77CC24570714\0\139000-139999\139376\L\L\"/>
    </mc:Choice>
  </mc:AlternateContent>
  <xr:revisionPtr revIDLastSave="0" documentId="13_ncr:1_{B1608097-9724-4CD7-8417-476C3EFE5365}" xr6:coauthVersionLast="47" xr6:coauthVersionMax="47" xr10:uidLastSave="{00000000-0000-0000-0000-000000000000}"/>
  <bookViews>
    <workbookView xWindow="30612" yWindow="-168" windowWidth="30936" windowHeight="16896" xr2:uid="{00000000-000D-0000-FFFF-FFFF00000000}"/>
  </bookViews>
  <sheets>
    <sheet name="Jours fériés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C16" i="2"/>
  <c r="C12" i="2"/>
  <c r="C11" i="2"/>
  <c r="C9" i="2"/>
  <c r="C7" i="2"/>
  <c r="B18" i="2"/>
  <c r="B17" i="2"/>
  <c r="B16" i="2"/>
  <c r="B15" i="2"/>
  <c r="C15" i="2" s="1"/>
  <c r="B14" i="2"/>
  <c r="C14" i="2" s="1"/>
  <c r="B13" i="2"/>
  <c r="C13" i="2" s="1"/>
  <c r="B12" i="2"/>
  <c r="B11" i="2"/>
  <c r="B10" i="2"/>
  <c r="C10" i="2" s="1"/>
  <c r="B9" i="2"/>
  <c r="B7" i="2"/>
  <c r="B8" i="2"/>
  <c r="C8" i="2" s="1"/>
  <c r="D7" i="2" l="1"/>
  <c r="C18" i="2"/>
  <c r="C19" i="2"/>
  <c r="F7" i="2" l="1"/>
  <c r="J7" i="2"/>
  <c r="I7" i="2"/>
  <c r="H7" i="2"/>
  <c r="G7" i="2"/>
  <c r="E7" i="2"/>
  <c r="D18" i="2"/>
  <c r="D17" i="2"/>
  <c r="D16" i="2"/>
  <c r="D15" i="2"/>
  <c r="D14" i="2"/>
  <c r="D13" i="2"/>
  <c r="D12" i="2"/>
  <c r="D11" i="2"/>
  <c r="J11" i="2" s="1"/>
  <c r="D10" i="2"/>
  <c r="D9" i="2"/>
  <c r="D8" i="2"/>
  <c r="G15" i="2" l="1"/>
  <c r="I15" i="2"/>
  <c r="G11" i="2"/>
  <c r="I11" i="2"/>
  <c r="H11" i="2"/>
  <c r="E11" i="2"/>
  <c r="F11" i="2"/>
  <c r="E12" i="2"/>
  <c r="F12" i="2"/>
  <c r="G12" i="2"/>
  <c r="H12" i="2"/>
  <c r="J12" i="2"/>
  <c r="I12" i="2"/>
  <c r="J13" i="2"/>
  <c r="G13" i="2"/>
  <c r="F13" i="2"/>
  <c r="H13" i="2"/>
  <c r="I13" i="2"/>
  <c r="E13" i="2"/>
  <c r="F14" i="2"/>
  <c r="H14" i="2"/>
  <c r="I14" i="2"/>
  <c r="J14" i="2"/>
  <c r="E14" i="2"/>
  <c r="G14" i="2"/>
  <c r="F15" i="2"/>
  <c r="J15" i="2"/>
  <c r="H15" i="2"/>
  <c r="E15" i="2"/>
  <c r="D19" i="2"/>
  <c r="J8" i="2"/>
  <c r="E8" i="2"/>
  <c r="F8" i="2"/>
  <c r="G8" i="2"/>
  <c r="I8" i="2"/>
  <c r="H8" i="2"/>
  <c r="I16" i="2"/>
  <c r="F16" i="2"/>
  <c r="J16" i="2"/>
  <c r="G16" i="2"/>
  <c r="E16" i="2"/>
  <c r="H16" i="2"/>
  <c r="H9" i="2"/>
  <c r="J9" i="2"/>
  <c r="E9" i="2"/>
  <c r="F9" i="2"/>
  <c r="G9" i="2"/>
  <c r="I9" i="2"/>
  <c r="G17" i="2"/>
  <c r="H17" i="2"/>
  <c r="J17" i="2"/>
  <c r="I17" i="2"/>
  <c r="E17" i="2"/>
  <c r="F17" i="2"/>
  <c r="F10" i="2"/>
  <c r="G10" i="2"/>
  <c r="J10" i="2"/>
  <c r="H10" i="2"/>
  <c r="E10" i="2"/>
  <c r="I10" i="2"/>
  <c r="J18" i="2"/>
  <c r="E18" i="2"/>
  <c r="F18" i="2"/>
  <c r="G18" i="2"/>
  <c r="H18" i="2"/>
  <c r="I18" i="2"/>
  <c r="J19" i="2" l="1"/>
  <c r="H19" i="2"/>
  <c r="I19" i="2"/>
  <c r="G19" i="2"/>
  <c r="E19" i="2"/>
  <c r="F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tc={E18F402C-F290-4E8E-AA21-0AB58226161B}</author>
  </authors>
  <commentList>
    <comment ref="J6" authorId="0" shapeId="0" xr:uid="{E18F402C-F290-4E8E-AA21-0AB58226161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Vous pouvez ajouter n'importe quel pourcentage</t>
      </text>
    </comment>
  </commentList>
</comments>
</file>

<file path=xl/sharedStrings.xml><?xml version="1.0" encoding="utf-8"?>
<sst xmlns="http://schemas.openxmlformats.org/spreadsheetml/2006/main" count="26" uniqueCount="26">
  <si>
    <t>Mois</t>
  </si>
  <si>
    <t>Nb jours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</si>
  <si>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</si>
  <si>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</si>
  <si>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</si>
  <si>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</si>
  <si>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</si>
  <si>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</si>
  <si>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</si>
  <si>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</si>
  <si>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</si>
  <si>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</si>
  <si>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</si>
  <si>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</si>
  <si>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annuel théorique</t>
  </si>
  <si>
    <t>100%</t>
  </si>
  <si>
    <t>85%</t>
  </si>
  <si>
    <t>80%</t>
  </si>
  <si>
    <t>70%</t>
  </si>
  <si>
    <t>60%</t>
  </si>
  <si>
    <t>50%</t>
  </si>
  <si>
    <t>Jour férié supp</t>
  </si>
  <si>
    <t xml:space="preserve">Nombre d'heures à effecuter selon le taux d'activité </t>
  </si>
  <si>
    <t>Jour férié supplémentaire octroyé le :                                       (article 16, CCT Enfance)</t>
  </si>
  <si>
    <t>Jours fériés 2026</t>
  </si>
  <si>
    <t>33.00%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</si>
</sst>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5">
    <xf numFmtId="0" fontId="0" fillId="0" borderId="0" xfId="0"/>
    <xf numFmtId="10" fontId="2" fillId="2" borderId="6" xfId="1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9" fontId="2" fillId="0" borderId="6" xfId="0" applyNumberFormat="1" applyFont="1" applyBorder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4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Normal" xfId="0" builtinId="0"/>
    <cellStyle name="Pourcentage" xfId="1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1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3" formatCode="0%"/>
      <alignment horizontal="center" vertical="center" textRotation="0" wrapText="0" indent="0" justifyLastLine="0" shrinkToFit="0" readingOrder="0"/>
      <protection locked="1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CHE Laure" id="{28733D9F-3542-4C8E-9C29-57CBAB1709D9}" userId="S::lpache@centrepatronal.ch::b12cd68c-7048-4401-b3aa-7bd2a3c72db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E608C6E-D59E-4854-85F6-2257E75AFAC4}" name="Tableau4" displayName="Tableau4" ref="A6:J19" totalsRowShown="0" headerRowDxfId="13" dataDxfId="11" headerRowBorderDxfId="12" tableBorderDxfId="10">
  <tableColumns count="10">
    <tableColumn id="1" xr3:uid="{5BAF0420-3A92-4513-A400-60A76ABCDF06}" name="Mois" dataDxfId="9"/>
    <tableColumn id="10" xr3:uid="{FB0EB561-683D-4219-9FA0-D16671072616}" name="Jour férié supp" dataDxfId="8">
      <calculatedColumnFormula>IF(MONTH($E$3)=11,1,0)</calculatedColumnFormula>
    </tableColumn>
    <tableColumn id="2" xr3:uid="{F29B6314-93E5-4BCE-BE23-2898BA27689E}" name="Nb jours" dataDxfId="7"/>
    <tableColumn id="3" xr3:uid="{AEA08661-40FF-497D-ADCB-A7BD86C228FF}" name="100%" dataDxfId="6"/>
    <tableColumn id="4" xr3:uid="{68E33AF5-DEBE-4FA8-9333-AB6D24E88A53}" name="85%" dataDxfId="5"/>
    <tableColumn id="5" xr3:uid="{11DA93BE-FAE6-4A98-8897-E4846912D0D0}" name="80%" dataDxfId="4"/>
    <tableColumn id="6" xr3:uid="{41F205F6-68D7-4C97-BC9B-030C3927DF1F}" name="70%" dataDxfId="3"/>
    <tableColumn id="7" xr3:uid="{B86A4BB6-F38B-4ECD-97EF-4CEAA18453EF}" name="60%" dataDxfId="2"/>
    <tableColumn id="8" xr3:uid="{D16DDA99-5F5F-4ACA-94D3-FDB434810C0B}" name="50%" dataDxfId="1">
      <calculatedColumnFormula>$D$7*I$6</calculatedColumnFormula>
    </tableColumn>
    <tableColumn id="9" xr3:uid="{787468F5-4C46-432F-A32C-947918944A0E}" name="33.00%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" dT="2022-05-18T12:19:13.92" personId="{28733D9F-3542-4C8E-9C29-57CBAB1709D9}" id="{E18F402C-F290-4E8E-AA21-0AB58226161B}">
    <text>Vous pouvez ajouter n'importe quel pourcentage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54010-6E8B-44BB-88EB-F936B89040B9}">
  <dimension ref="A1:R21"/>
  <sheetViews>
    <sheetView tabSelected="1" workbookViewId="0">
      <selection activeCell="J7" sqref="J7"/>
    </sheetView>
  </sheetViews>
  <sheetFormatPr baseColWidth="10" defaultRowHeight="14.4" x14ac:dyDescent="0.3"/>
  <cols>
    <col min="1" max="1" width="19" bestFit="1" customWidth="1"/>
    <col min="2" max="2" width="12.5546875" bestFit="1" customWidth="1"/>
    <col min="3" max="3" width="9.6640625" customWidth="1"/>
    <col min="4" max="10" width="10.6640625" customWidth="1"/>
  </cols>
  <sheetData>
    <row r="1" spans="1:18" x14ac:dyDescent="0.3">
      <c r="A1" s="19" t="s">
        <v>24</v>
      </c>
      <c r="B1" s="19"/>
      <c r="C1" s="19"/>
      <c r="D1" s="19"/>
      <c r="E1" s="19"/>
      <c r="F1" s="19"/>
      <c r="G1" s="19"/>
      <c r="H1" s="19"/>
      <c r="I1" s="19"/>
    </row>
    <row r="2" spans="1:18" x14ac:dyDescent="0.3">
      <c r="A2" s="17"/>
      <c r="B2" s="17"/>
      <c r="C2" s="17"/>
      <c r="D2" s="17"/>
      <c r="E2" s="17"/>
      <c r="F2" s="17"/>
      <c r="G2" s="17"/>
      <c r="H2" s="17"/>
      <c r="I2" s="17"/>
    </row>
    <row r="3" spans="1:18" ht="45" customHeight="1" x14ac:dyDescent="0.3">
      <c r="A3" s="20" t="s">
        <v>23</v>
      </c>
      <c r="B3" s="20"/>
      <c r="C3" s="20"/>
      <c r="D3" s="20"/>
      <c r="E3" s="18">
        <v>46217</v>
      </c>
      <c r="F3" s="17"/>
      <c r="G3" s="17"/>
      <c r="H3" s="17"/>
      <c r="I3" s="17"/>
    </row>
    <row r="4" spans="1:18" x14ac:dyDescent="0.3">
      <c r="A4" s="17"/>
      <c r="B4" s="17"/>
      <c r="C4" s="17"/>
      <c r="D4" s="17"/>
      <c r="E4" s="17"/>
      <c r="F4" s="17"/>
      <c r="G4" s="17"/>
      <c r="H4" s="17"/>
      <c r="I4" s="17"/>
    </row>
    <row r="5" spans="1:18" x14ac:dyDescent="0.3">
      <c r="A5" s="15">
        <v>2026</v>
      </c>
      <c r="B5" s="15"/>
      <c r="C5" s="16"/>
      <c r="D5" s="22" t="s">
        <v>22</v>
      </c>
      <c r="E5" s="23"/>
      <c r="F5" s="23"/>
      <c r="G5" s="23"/>
      <c r="H5" s="23"/>
      <c r="I5" s="23"/>
      <c r="J5" s="24"/>
    </row>
    <row r="6" spans="1:18" x14ac:dyDescent="0.3">
      <c r="A6" s="11" t="s">
        <v>0</v>
      </c>
      <c r="B6" s="11" t="s">
        <v>21</v>
      </c>
      <c r="C6" s="12" t="s">
        <v>1</v>
      </c>
      <c r="D6" s="13" t="s">
        <v>15</v>
      </c>
      <c r="E6" s="13" t="s">
        <v>16</v>
      </c>
      <c r="F6" s="13" t="s">
        <v>17</v>
      </c>
      <c r="G6" s="13" t="s">
        <v>18</v>
      </c>
      <c r="H6" s="13" t="s">
        <v>19</v>
      </c>
      <c r="I6" s="14" t="s">
        <v>20</v>
      </c>
      <c r="J6" s="1" t="s">
        <v>25</v>
      </c>
    </row>
    <row r="7" spans="1:18" x14ac:dyDescent="0.3">
      <c r="A7" s="2" t="s">
        <v>2</v>
      </c>
      <c r="B7" s="2">
        <f>IF(MONTH($E$3)=1,1,0)</f>
        <v>0</v>
      </c>
      <c r="C7" s="3">
        <f>-Tableau4[[#This Row],[Jour férié supp]]+20</f>
        <v>20</v>
      </c>
      <c r="D7" s="3">
        <f>C$7*8</f>
        <v>160</v>
      </c>
      <c r="E7" s="3">
        <f t="shared" ref="E7:G7" si="0">$D$7*E$6</f>
        <v>136</v>
      </c>
      <c r="F7" s="3">
        <f t="shared" si="0"/>
        <v>128</v>
      </c>
      <c r="G7" s="3">
        <f t="shared" si="0"/>
        <v>112</v>
      </c>
      <c r="H7" s="3">
        <f>$D$7*H$6</f>
        <v>96</v>
      </c>
      <c r="I7" s="3">
        <f>$D$7*I$6</f>
        <v>80</v>
      </c>
      <c r="J7" s="3">
        <f>$D$7*J$6</f>
        <v>52.800000000000004</v>
      </c>
      <c r="L7" s="21"/>
      <c r="M7" s="21"/>
      <c r="N7" s="21"/>
      <c r="O7" s="21"/>
      <c r="P7" s="21"/>
      <c r="Q7" s="21"/>
      <c r="R7" s="21"/>
    </row>
    <row r="8" spans="1:18" x14ac:dyDescent="0.3">
      <c r="A8" s="2" t="s">
        <v>3</v>
      </c>
      <c r="B8" s="2">
        <f t="shared" ref="B8" si="1">IF(MONTH($E$3)=2,1,0)</f>
        <v>0</v>
      </c>
      <c r="C8" s="3">
        <f>-Tableau4[[#This Row],[Jour férié supp]]+20</f>
        <v>20</v>
      </c>
      <c r="D8" s="3">
        <f t="shared" ref="D8:D18" si="2">C8*8</f>
        <v>160</v>
      </c>
      <c r="E8" s="3">
        <f>$D$8*E$6</f>
        <v>136</v>
      </c>
      <c r="F8" s="3">
        <f>$D$8*F$6</f>
        <v>128</v>
      </c>
      <c r="G8" s="3">
        <f t="shared" ref="G8" si="3">$D$8*G$6</f>
        <v>112</v>
      </c>
      <c r="H8" s="3">
        <f>$D$8*H$6</f>
        <v>96</v>
      </c>
      <c r="I8" s="3">
        <f>$D$8*I$6</f>
        <v>80</v>
      </c>
      <c r="J8" s="4">
        <f>$D$8*J$6</f>
        <v>52.800000000000004</v>
      </c>
    </row>
    <row r="9" spans="1:18" x14ac:dyDescent="0.3">
      <c r="A9" s="2" t="s">
        <v>4</v>
      </c>
      <c r="B9" s="2">
        <f>IF(MONTH($E$3)=3,1,0)</f>
        <v>0</v>
      </c>
      <c r="C9" s="3">
        <f>-Tableau4[[#This Row],[Jour férié supp]]+22</f>
        <v>22</v>
      </c>
      <c r="D9" s="3">
        <f t="shared" si="2"/>
        <v>176</v>
      </c>
      <c r="E9" s="3">
        <f>$D$9*E$6</f>
        <v>149.6</v>
      </c>
      <c r="F9" s="3">
        <f t="shared" ref="F9:J9" si="4">$D$9*F$6</f>
        <v>140.80000000000001</v>
      </c>
      <c r="G9" s="3">
        <f t="shared" si="4"/>
        <v>123.19999999999999</v>
      </c>
      <c r="H9" s="3">
        <f>$D$9*H$6</f>
        <v>105.6</v>
      </c>
      <c r="I9" s="3">
        <f>$D$9*I$6</f>
        <v>88</v>
      </c>
      <c r="J9" s="4">
        <f t="shared" si="4"/>
        <v>58.080000000000005</v>
      </c>
    </row>
    <row r="10" spans="1:18" x14ac:dyDescent="0.3">
      <c r="A10" s="2" t="s">
        <v>5</v>
      </c>
      <c r="B10" s="2">
        <f>IF(MONTH($E$3)=4,1,0)</f>
        <v>0</v>
      </c>
      <c r="C10" s="3">
        <f>-Tableau4[[#This Row],[Jour férié supp]]+20</f>
        <v>20</v>
      </c>
      <c r="D10" s="3">
        <f t="shared" si="2"/>
        <v>160</v>
      </c>
      <c r="E10" s="3">
        <f>$D$10*E$6</f>
        <v>136</v>
      </c>
      <c r="F10" s="3">
        <f t="shared" ref="F10:H10" si="5">$D$10*F$6</f>
        <v>128</v>
      </c>
      <c r="G10" s="3">
        <f t="shared" si="5"/>
        <v>112</v>
      </c>
      <c r="H10" s="3">
        <f t="shared" si="5"/>
        <v>96</v>
      </c>
      <c r="I10" s="3">
        <f>$D$10*I$6</f>
        <v>80</v>
      </c>
      <c r="J10" s="4">
        <f>$D$10*J$6</f>
        <v>52.800000000000004</v>
      </c>
    </row>
    <row r="11" spans="1:18" x14ac:dyDescent="0.3">
      <c r="A11" s="2" t="s">
        <v>6</v>
      </c>
      <c r="B11" s="2">
        <f>IF(MONTH($E$3)=5,1,0)</f>
        <v>0</v>
      </c>
      <c r="C11" s="3">
        <f>-Tableau4[[#This Row],[Jour férié supp]]+19</f>
        <v>19</v>
      </c>
      <c r="D11" s="3">
        <f t="shared" si="2"/>
        <v>152</v>
      </c>
      <c r="E11" s="3">
        <f>$D$11*E$6</f>
        <v>129.19999999999999</v>
      </c>
      <c r="F11" s="3">
        <f t="shared" ref="F11:H11" si="6">$D$11*F$6</f>
        <v>121.60000000000001</v>
      </c>
      <c r="G11" s="3">
        <f t="shared" si="6"/>
        <v>106.39999999999999</v>
      </c>
      <c r="H11" s="3">
        <f t="shared" si="6"/>
        <v>91.2</v>
      </c>
      <c r="I11" s="3">
        <f>$D$11*I$6</f>
        <v>76</v>
      </c>
      <c r="J11" s="4">
        <f>$D$11*J$6</f>
        <v>50.160000000000004</v>
      </c>
    </row>
    <row r="12" spans="1:18" x14ac:dyDescent="0.3">
      <c r="A12" s="2" t="s">
        <v>7</v>
      </c>
      <c r="B12" s="2">
        <f>IF(MONTH($E$3)=6,1,0)</f>
        <v>0</v>
      </c>
      <c r="C12" s="3">
        <f>-Tableau4[[#This Row],[Jour férié supp]]+22</f>
        <v>22</v>
      </c>
      <c r="D12" s="3">
        <f t="shared" si="2"/>
        <v>176</v>
      </c>
      <c r="E12" s="3">
        <f>$D$12*E$6</f>
        <v>149.6</v>
      </c>
      <c r="F12" s="3">
        <f t="shared" ref="F12:J12" si="7">$D$12*F$6</f>
        <v>140.80000000000001</v>
      </c>
      <c r="G12" s="3">
        <f t="shared" si="7"/>
        <v>123.19999999999999</v>
      </c>
      <c r="H12" s="3">
        <f t="shared" si="7"/>
        <v>105.6</v>
      </c>
      <c r="I12" s="3">
        <f t="shared" si="7"/>
        <v>88</v>
      </c>
      <c r="J12" s="4">
        <f t="shared" si="7"/>
        <v>58.080000000000005</v>
      </c>
    </row>
    <row r="13" spans="1:18" x14ac:dyDescent="0.3">
      <c r="A13" s="2" t="s">
        <v>8</v>
      </c>
      <c r="B13" s="2">
        <f>IF(MONTH($E$3)=7,1,0)</f>
        <v>1</v>
      </c>
      <c r="C13" s="3">
        <f>-Tableau4[[#This Row],[Jour férié supp]]+23</f>
        <v>22</v>
      </c>
      <c r="D13" s="3">
        <f t="shared" si="2"/>
        <v>176</v>
      </c>
      <c r="E13" s="3">
        <f>$D$13*E$6</f>
        <v>149.6</v>
      </c>
      <c r="F13" s="3">
        <f t="shared" ref="F13:I13" si="8">$D$13*F$6</f>
        <v>140.80000000000001</v>
      </c>
      <c r="G13" s="3">
        <f t="shared" si="8"/>
        <v>123.19999999999999</v>
      </c>
      <c r="H13" s="3">
        <f t="shared" si="8"/>
        <v>105.6</v>
      </c>
      <c r="I13" s="3">
        <f t="shared" si="8"/>
        <v>88</v>
      </c>
      <c r="J13" s="4">
        <f>$D$13*J$6</f>
        <v>58.080000000000005</v>
      </c>
    </row>
    <row r="14" spans="1:18" x14ac:dyDescent="0.3">
      <c r="A14" s="2" t="s">
        <v>9</v>
      </c>
      <c r="B14" s="2">
        <f>IF(MONTH($E$3)=8,1,0)</f>
        <v>0</v>
      </c>
      <c r="C14" s="3">
        <f>-Tableau4[[#This Row],[Jour férié supp]]+21</f>
        <v>21</v>
      </c>
      <c r="D14" s="3">
        <f t="shared" si="2"/>
        <v>168</v>
      </c>
      <c r="E14" s="3">
        <f>$D$14*E$6</f>
        <v>142.79999999999998</v>
      </c>
      <c r="F14" s="3">
        <f>$D$14*F$6</f>
        <v>134.4</v>
      </c>
      <c r="G14" s="3">
        <f>$D$14*G$6</f>
        <v>117.6</v>
      </c>
      <c r="H14" s="3">
        <f t="shared" ref="H14:J14" si="9">$D$14*H$6</f>
        <v>100.8</v>
      </c>
      <c r="I14" s="3">
        <f t="shared" si="9"/>
        <v>84</v>
      </c>
      <c r="J14" s="4">
        <f t="shared" si="9"/>
        <v>55.440000000000005</v>
      </c>
    </row>
    <row r="15" spans="1:18" x14ac:dyDescent="0.3">
      <c r="A15" s="2" t="s">
        <v>10</v>
      </c>
      <c r="B15" s="2">
        <f>IF(MONTH($E$3)=9,1,0)</f>
        <v>0</v>
      </c>
      <c r="C15" s="3">
        <f>-Tableau4[[#This Row],[Jour férié supp]]+21</f>
        <v>21</v>
      </c>
      <c r="D15" s="3">
        <f t="shared" si="2"/>
        <v>168</v>
      </c>
      <c r="E15" s="3">
        <f t="shared" ref="E15:J15" si="10">$D$15*E$6</f>
        <v>142.79999999999998</v>
      </c>
      <c r="F15" s="3">
        <f t="shared" si="10"/>
        <v>134.4</v>
      </c>
      <c r="G15" s="3">
        <f t="shared" si="10"/>
        <v>117.6</v>
      </c>
      <c r="H15" s="3">
        <f t="shared" si="10"/>
        <v>100.8</v>
      </c>
      <c r="I15" s="3">
        <f t="shared" si="10"/>
        <v>84</v>
      </c>
      <c r="J15" s="4">
        <f t="shared" si="10"/>
        <v>55.440000000000005</v>
      </c>
    </row>
    <row r="16" spans="1:18" x14ac:dyDescent="0.3">
      <c r="A16" s="2" t="s">
        <v>11</v>
      </c>
      <c r="B16" s="2">
        <f>IF(MONTH($E$3)=10,1,0)</f>
        <v>0</v>
      </c>
      <c r="C16" s="3">
        <f>-Tableau4[[#This Row],[Jour férié supp]]+22</f>
        <v>22</v>
      </c>
      <c r="D16" s="3">
        <f t="shared" si="2"/>
        <v>176</v>
      </c>
      <c r="E16" s="3">
        <f>$D$16*E$6</f>
        <v>149.6</v>
      </c>
      <c r="F16" s="3">
        <f t="shared" ref="F16:J16" si="11">$D$16*F$6</f>
        <v>140.80000000000001</v>
      </c>
      <c r="G16" s="3">
        <f t="shared" si="11"/>
        <v>123.19999999999999</v>
      </c>
      <c r="H16" s="3">
        <f t="shared" si="11"/>
        <v>105.6</v>
      </c>
      <c r="I16" s="3">
        <f t="shared" si="11"/>
        <v>88</v>
      </c>
      <c r="J16" s="4">
        <f t="shared" si="11"/>
        <v>58.080000000000005</v>
      </c>
    </row>
    <row r="17" spans="1:10" x14ac:dyDescent="0.3">
      <c r="A17" s="2" t="s">
        <v>12</v>
      </c>
      <c r="B17" s="2">
        <f>IF(MONTH($E$3)=11,1,0)</f>
        <v>0</v>
      </c>
      <c r="C17" s="3">
        <f>-Tableau4[[#This Row],[Jour férié supp]]+21</f>
        <v>21</v>
      </c>
      <c r="D17" s="3">
        <f t="shared" si="2"/>
        <v>168</v>
      </c>
      <c r="E17" s="3">
        <f>$D$17*E$6</f>
        <v>142.79999999999998</v>
      </c>
      <c r="F17" s="3">
        <f t="shared" ref="F17:J17" si="12">$D$17*F$6</f>
        <v>134.4</v>
      </c>
      <c r="G17" s="3">
        <f t="shared" si="12"/>
        <v>117.6</v>
      </c>
      <c r="H17" s="3">
        <f t="shared" si="12"/>
        <v>100.8</v>
      </c>
      <c r="I17" s="3">
        <f t="shared" si="12"/>
        <v>84</v>
      </c>
      <c r="J17" s="4">
        <f t="shared" si="12"/>
        <v>55.440000000000005</v>
      </c>
    </row>
    <row r="18" spans="1:10" ht="15" thickBot="1" x14ac:dyDescent="0.35">
      <c r="A18" s="5" t="s">
        <v>13</v>
      </c>
      <c r="B18" s="2">
        <f>IF(MONTH($E$3)=12,1,0)</f>
        <v>0</v>
      </c>
      <c r="C18" s="3">
        <f>-Tableau4[[#This Row],[Jour férié supp]]+22</f>
        <v>22</v>
      </c>
      <c r="D18" s="6">
        <f t="shared" si="2"/>
        <v>176</v>
      </c>
      <c r="E18" s="6">
        <f>$D$18*E$6</f>
        <v>149.6</v>
      </c>
      <c r="F18" s="6">
        <f t="shared" ref="F18:J18" si="13">$D$18*F$6</f>
        <v>140.80000000000001</v>
      </c>
      <c r="G18" s="6">
        <f t="shared" si="13"/>
        <v>123.19999999999999</v>
      </c>
      <c r="H18" s="6">
        <f t="shared" si="13"/>
        <v>105.6</v>
      </c>
      <c r="I18" s="6">
        <f t="shared" si="13"/>
        <v>88</v>
      </c>
      <c r="J18" s="7">
        <f t="shared" si="13"/>
        <v>58.080000000000005</v>
      </c>
    </row>
    <row r="19" spans="1:10" ht="15" thickTop="1" x14ac:dyDescent="0.3">
      <c r="A19" s="8" t="s">
        <v>14</v>
      </c>
      <c r="B19" s="8"/>
      <c r="C19" s="9">
        <f>SUM(C7:C18)</f>
        <v>252</v>
      </c>
      <c r="D19" s="9">
        <f t="shared" ref="D19:I19" si="14">SUM(D7:D18)</f>
        <v>2016</v>
      </c>
      <c r="E19" s="9">
        <f t="shared" si="14"/>
        <v>1713.5999999999997</v>
      </c>
      <c r="F19" s="9">
        <f t="shared" si="14"/>
        <v>1612.8000000000002</v>
      </c>
      <c r="G19" s="9">
        <f>SUM(G7:G18)</f>
        <v>1411.2</v>
      </c>
      <c r="H19" s="9">
        <f t="shared" si="14"/>
        <v>1209.5999999999999</v>
      </c>
      <c r="I19" s="9">
        <f t="shared" si="14"/>
        <v>1008</v>
      </c>
      <c r="J19" s="10">
        <f t="shared" ref="J19" si="15">SUM(J7:J18)</f>
        <v>665.28000000000009</v>
      </c>
    </row>
    <row r="21" spans="1:10" x14ac:dyDescent="0.3">
      <c r="D21" s="21"/>
      <c r="E21" s="21"/>
      <c r="F21" s="21"/>
      <c r="G21" s="21"/>
      <c r="H21" s="21"/>
      <c r="I21" s="21"/>
      <c r="J21" s="21"/>
    </row>
  </sheetData>
  <mergeCells count="5">
    <mergeCell ref="A1:I1"/>
    <mergeCell ref="A3:D3"/>
    <mergeCell ref="D21:J21"/>
    <mergeCell ref="L7:R7"/>
    <mergeCell ref="D5:J5"/>
  </mergeCells>
  <pageMargins left="0.7" right="0.7" top="0.75" bottom="0.75" header="0.3" footer="0.3"/>
  <pageSetup paperSize="9" orientation="landscape" r:id="rId1"/>
  <ignoredErrors>
    <ignoredError sqref="I8:I10 I11:I19" calculatedColumn="1"/>
  </ignoredErrors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Jours fériés 2026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</dc:creator>
  <cp:lastModifiedBy>SCHAER Mélisande</cp:lastModifiedBy>
  <cp:lastPrinted>2021-12-22T11:06:43Z</cp:lastPrinted>
  <dcterms:created xsi:type="dcterms:W3CDTF">2020-05-19T09:57:46Z</dcterms:created>
  <dcterms:modified xsi:type="dcterms:W3CDTF">2025-11-17T07:50:22Z</dcterms:modified>
</cp:coreProperties>
</file>